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e\Documents\BLOG\Note du Blog\"/>
    </mc:Choice>
  </mc:AlternateContent>
  <bookViews>
    <workbookView xWindow="240" yWindow="90" windowWidth="11580" windowHeight="6795"/>
  </bookViews>
  <sheets>
    <sheet name="1 à 32" sheetId="4" r:id="rId1"/>
    <sheet name="33 à 64" sheetId="3" r:id="rId2"/>
    <sheet name="65 à 128" sheetId="2" r:id="rId3"/>
    <sheet name="129 à 256" sheetId="1" r:id="rId4"/>
  </sheets>
  <definedNames>
    <definedName name="_xlnm.Print_Area" localSheetId="2">'65 à 128'!$A$1:$G$17</definedName>
  </definedNames>
  <calcPr calcId="152511"/>
</workbook>
</file>

<file path=xl/calcChain.xml><?xml version="1.0" encoding="utf-8"?>
<calcChain xmlns="http://schemas.openxmlformats.org/spreadsheetml/2006/main">
  <c r="E3" i="1" l="1"/>
  <c r="B8" i="1"/>
  <c r="C8" i="1"/>
  <c r="E3" i="2"/>
  <c r="E4" i="2" s="1"/>
  <c r="E6" i="2" s="1"/>
  <c r="C7" i="2" s="1"/>
  <c r="B8" i="2"/>
  <c r="C8" i="2" s="1"/>
  <c r="E3" i="3"/>
  <c r="E4" i="3" s="1"/>
  <c r="B8" i="3"/>
  <c r="C8" i="3" s="1"/>
  <c r="E3" i="4"/>
  <c r="E4" i="4" s="1"/>
  <c r="E6" i="4" s="1"/>
  <c r="C7" i="4" s="1"/>
  <c r="C9" i="4" s="1"/>
  <c r="B8" i="4"/>
  <c r="C8" i="4" s="1"/>
  <c r="E4" i="1"/>
  <c r="G9" i="2" l="1"/>
  <c r="E9" i="2"/>
  <c r="C10" i="4"/>
  <c r="C12" i="4"/>
  <c r="E9" i="4"/>
  <c r="E10" i="4" s="1"/>
  <c r="G9" i="4"/>
  <c r="C9" i="2"/>
  <c r="C11" i="4"/>
  <c r="E12" i="4"/>
  <c r="E6" i="3"/>
  <c r="E6" i="1"/>
  <c r="E11" i="4" l="1"/>
  <c r="E16" i="4" s="1"/>
  <c r="G9" i="3"/>
  <c r="C7" i="3"/>
  <c r="E9" i="3"/>
  <c r="G9" i="1"/>
  <c r="C7" i="1"/>
  <c r="E9" i="1"/>
  <c r="G10" i="4"/>
  <c r="G11" i="4"/>
  <c r="G12" i="4"/>
  <c r="C16" i="4"/>
  <c r="C9" i="1"/>
  <c r="G11" i="2"/>
  <c r="G10" i="2"/>
  <c r="G12" i="2"/>
  <c r="C14" i="2"/>
  <c r="C12" i="2"/>
  <c r="C10" i="2"/>
  <c r="C13" i="2"/>
  <c r="C11" i="2"/>
  <c r="C9" i="3"/>
  <c r="E12" i="2"/>
  <c r="E11" i="2"/>
  <c r="E13" i="2"/>
  <c r="E10" i="2"/>
  <c r="E14" i="2"/>
  <c r="G16" i="4" l="1"/>
  <c r="E17" i="4" s="1"/>
  <c r="C10" i="3"/>
  <c r="C13" i="3"/>
  <c r="C12" i="3"/>
  <c r="C11" i="3"/>
  <c r="G11" i="1"/>
  <c r="G12" i="1"/>
  <c r="G10" i="1"/>
  <c r="E16" i="2"/>
  <c r="E11" i="3"/>
  <c r="E12" i="3"/>
  <c r="E10" i="3"/>
  <c r="E13" i="3"/>
  <c r="G11" i="3"/>
  <c r="G10" i="3"/>
  <c r="G12" i="3"/>
  <c r="C16" i="2"/>
  <c r="G16" i="2"/>
  <c r="C12" i="1"/>
  <c r="C15" i="1"/>
  <c r="C13" i="1"/>
  <c r="C14" i="1"/>
  <c r="C10" i="1"/>
  <c r="C11" i="1"/>
  <c r="E10" i="1"/>
  <c r="E15" i="1"/>
  <c r="E14" i="1"/>
  <c r="E13" i="1"/>
  <c r="E12" i="1"/>
  <c r="E11" i="1"/>
  <c r="G16" i="3" l="1"/>
  <c r="G16" i="1"/>
  <c r="E16" i="1"/>
  <c r="C16" i="1"/>
  <c r="E17" i="2"/>
  <c r="E16" i="3"/>
  <c r="C16" i="3"/>
  <c r="E17" i="3" l="1"/>
  <c r="E17" i="1"/>
</calcChain>
</file>

<file path=xl/sharedStrings.xml><?xml version="1.0" encoding="utf-8"?>
<sst xmlns="http://schemas.openxmlformats.org/spreadsheetml/2006/main" count="175" uniqueCount="34">
  <si>
    <t>Equipes à</t>
  </si>
  <si>
    <t>Participation Club</t>
  </si>
  <si>
    <t>Total à redistribuer</t>
  </si>
  <si>
    <t>Gagnant</t>
  </si>
  <si>
    <t>Finaliste</t>
  </si>
  <si>
    <t>1/8 Finale</t>
  </si>
  <si>
    <t>1/4 Finale</t>
  </si>
  <si>
    <t>1/2 Finale</t>
  </si>
  <si>
    <t>1/16 Finale</t>
  </si>
  <si>
    <t>Cadrage</t>
  </si>
  <si>
    <t>TOTAL REDISTRIBUE</t>
  </si>
  <si>
    <t>Total Mise Joueur</t>
  </si>
  <si>
    <t>%</t>
  </si>
  <si>
    <t>Supplément</t>
  </si>
  <si>
    <t>2X</t>
  </si>
  <si>
    <t>4X</t>
  </si>
  <si>
    <t>8X</t>
  </si>
  <si>
    <t>16X</t>
  </si>
  <si>
    <t>TOTAL</t>
  </si>
  <si>
    <t>1X</t>
  </si>
  <si>
    <t>CONCOURS B</t>
  </si>
  <si>
    <t>CONCOURS A</t>
  </si>
  <si>
    <t xml:space="preserve">CONCOURS C </t>
  </si>
  <si>
    <t>CONCOURS C</t>
  </si>
  <si>
    <t xml:space="preserve">CONCOURS B </t>
  </si>
  <si>
    <t>FEUILLE INDEMNITES  AB ou ABC 1 à 32</t>
  </si>
  <si>
    <t>FEUILLE INDEMNITES AB ou ABC 33 à64</t>
  </si>
  <si>
    <t>FEUILLE INDEMNITES AB ou ABC  65 à 128</t>
  </si>
  <si>
    <t>FEUILLE INDEMNITES AB ou ABC 129 à256</t>
  </si>
  <si>
    <t>REGLES:</t>
  </si>
  <si>
    <t>Seules les cases grisées en jaunes son paramétrables</t>
  </si>
  <si>
    <t>Faites varier le Nombres d'équipes engagées, le prix par équipes</t>
  </si>
  <si>
    <t>La Participation du club , ou le montant ajouté.</t>
  </si>
  <si>
    <t>Et la répartition des pourcentages par concours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</si>
</sst>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#,##0_ ;\-#,##0\ "/>
  </numFmts>
  <fonts count="6" x14ac:knownFonts="1">
    <font>
      <sz val="10"/>
      <name val="Arial"/>
    </font>
    <font>
      <sz val="10"/>
      <name val="Arial"/>
    </font>
    <font>
      <sz val="16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0" fillId="0" borderId="10" xfId="0" applyBorder="1" applyProtection="1">
      <protection hidden="1"/>
    </xf>
    <xf numFmtId="0" fontId="0" fillId="0" borderId="14" xfId="0" applyBorder="1" applyProtection="1"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164" fontId="2" fillId="0" borderId="5" xfId="1" applyFont="1" applyBorder="1" applyAlignment="1" applyProtection="1">
      <alignment vertical="center"/>
      <protection hidden="1"/>
    </xf>
    <xf numFmtId="0" fontId="0" fillId="0" borderId="18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2" fillId="5" borderId="4" xfId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164" fontId="2" fillId="2" borderId="8" xfId="1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165" fontId="2" fillId="0" borderId="4" xfId="1" applyNumberFormat="1" applyFont="1" applyBorder="1" applyAlignment="1" applyProtection="1">
      <alignment horizontal="center" vertical="center"/>
      <protection hidden="1"/>
    </xf>
    <xf numFmtId="164" fontId="2" fillId="0" borderId="4" xfId="1" applyFont="1" applyBorder="1" applyAlignment="1" applyProtection="1">
      <alignment vertical="center"/>
      <protection hidden="1"/>
    </xf>
    <xf numFmtId="0" fontId="2" fillId="2" borderId="4" xfId="0" applyFont="1" applyFill="1" applyBorder="1" applyAlignment="1" applyProtection="1">
      <alignment vertical="center"/>
      <protection hidden="1"/>
    </xf>
    <xf numFmtId="164" fontId="2" fillId="2" borderId="6" xfId="1" applyFont="1" applyFill="1" applyBorder="1" applyAlignment="1" applyProtection="1">
      <alignment vertical="center"/>
      <protection hidden="1"/>
    </xf>
    <xf numFmtId="0" fontId="0" fillId="0" borderId="11" xfId="0" applyBorder="1" applyProtection="1">
      <protection hidden="1"/>
    </xf>
    <xf numFmtId="0" fontId="0" fillId="0" borderId="16" xfId="0" applyBorder="1" applyProtection="1">
      <protection hidden="1"/>
    </xf>
    <xf numFmtId="164" fontId="2" fillId="4" borderId="4" xfId="1" applyFont="1" applyFill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164" fontId="2" fillId="5" borderId="8" xfId="1" applyFont="1" applyFill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64" fontId="2" fillId="0" borderId="4" xfId="1" applyFont="1" applyBorder="1" applyAlignment="1" applyProtection="1">
      <alignment horizontal="right" vertical="center"/>
      <protection hidden="1"/>
    </xf>
    <xf numFmtId="164" fontId="2" fillId="0" borderId="6" xfId="1" applyFont="1" applyBorder="1" applyAlignment="1" applyProtection="1">
      <alignment horizontal="right" vertical="center"/>
      <protection hidden="1"/>
    </xf>
    <xf numFmtId="164" fontId="2" fillId="0" borderId="6" xfId="1" applyFont="1" applyBorder="1" applyAlignment="1" applyProtection="1">
      <alignment vertical="center"/>
      <protection hidden="1"/>
    </xf>
    <xf numFmtId="0" fontId="2" fillId="0" borderId="3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164" fontId="2" fillId="0" borderId="4" xfId="1" applyFont="1" applyFill="1" applyBorder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164" fontId="2" fillId="6" borderId="4" xfId="1" applyFont="1" applyFill="1" applyBorder="1" applyAlignment="1" applyProtection="1">
      <alignment vertical="center"/>
      <protection hidden="1"/>
    </xf>
    <xf numFmtId="0" fontId="0" fillId="0" borderId="1" xfId="0" applyBorder="1" applyAlignment="1" applyProtection="1">
      <alignment vertical="center"/>
      <protection hidden="1"/>
    </xf>
    <xf numFmtId="164" fontId="2" fillId="6" borderId="6" xfId="1" applyFont="1" applyFill="1" applyBorder="1" applyAlignment="1" applyProtection="1">
      <alignment vertical="center"/>
      <protection hidden="1"/>
    </xf>
    <xf numFmtId="1" fontId="2" fillId="3" borderId="5" xfId="2" applyNumberFormat="1" applyFont="1" applyFill="1" applyBorder="1" applyAlignment="1" applyProtection="1">
      <alignment horizontal="center" vertical="center"/>
      <protection locked="0" hidden="1"/>
    </xf>
    <xf numFmtId="164" fontId="2" fillId="3" borderId="5" xfId="1" applyFont="1" applyFill="1" applyBorder="1" applyAlignment="1" applyProtection="1">
      <alignment vertical="center"/>
      <protection locked="0" hidden="1"/>
    </xf>
    <xf numFmtId="9" fontId="2" fillId="7" borderId="7" xfId="0" applyNumberFormat="1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164" fontId="2" fillId="2" borderId="4" xfId="1" applyFont="1" applyFill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164" fontId="2" fillId="3" borderId="12" xfId="1" applyFont="1" applyFill="1" applyBorder="1" applyAlignment="1" applyProtection="1">
      <alignment vertical="center"/>
      <protection locked="0" hidden="1"/>
    </xf>
    <xf numFmtId="164" fontId="4" fillId="0" borderId="2" xfId="1" applyFont="1" applyBorder="1" applyAlignment="1" applyProtection="1">
      <alignment horizontal="center" vertical="center"/>
      <protection hidden="1"/>
    </xf>
    <xf numFmtId="164" fontId="4" fillId="0" borderId="1" xfId="1" applyFont="1" applyBorder="1" applyAlignment="1" applyProtection="1">
      <alignment horizontal="center" vertical="center"/>
      <protection hidden="1"/>
    </xf>
    <xf numFmtId="164" fontId="4" fillId="0" borderId="9" xfId="1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right"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2" fillId="3" borderId="11" xfId="0" applyFont="1" applyFill="1" applyBorder="1" applyAlignment="1" applyProtection="1">
      <alignment horizontal="right" vertical="center"/>
      <protection locked="0" hidden="1"/>
    </xf>
    <xf numFmtId="0" fontId="2" fillId="3" borderId="12" xfId="0" applyFont="1" applyFill="1" applyBorder="1" applyAlignment="1" applyProtection="1">
      <alignment horizontal="right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64" fontId="2" fillId="3" borderId="1" xfId="1" applyFont="1" applyFill="1" applyBorder="1" applyAlignment="1" applyProtection="1">
      <alignment horizontal="center" vertical="center"/>
      <protection locked="0" hidden="1"/>
    </xf>
    <xf numFmtId="164" fontId="2" fillId="3" borderId="9" xfId="1" applyFont="1" applyFill="1" applyBorder="1" applyAlignment="1" applyProtection="1">
      <alignment horizontal="center" vertical="center"/>
      <protection locked="0" hidden="1"/>
    </xf>
  </cellXfs>
  <cellStyles count="3">
    <cellStyle name="Euro" xfId="1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showGridLines="0" tabSelected="1" zoomScale="77" zoomScaleNormal="77" workbookViewId="0">
      <selection activeCell="D3" sqref="D3"/>
    </sheetView>
  </sheetViews>
  <sheetFormatPr baseColWidth="10" defaultRowHeight="12.75" x14ac:dyDescent="0.2"/>
  <cols>
    <col min="1" max="1" width="26.7109375" bestFit="1" customWidth="1"/>
    <col min="2" max="2" width="6.7109375" bestFit="1" customWidth="1"/>
    <col min="3" max="3" width="15.28515625" bestFit="1" customWidth="1"/>
    <col min="4" max="4" width="30.5703125" bestFit="1" customWidth="1"/>
    <col min="5" max="5" width="15.28515625" bestFit="1" customWidth="1"/>
    <col min="6" max="6" width="30.7109375" bestFit="1" customWidth="1"/>
    <col min="7" max="7" width="13.5703125" bestFit="1" customWidth="1"/>
  </cols>
  <sheetData>
    <row r="1" spans="1:15" ht="50.1" customHeight="1" thickBot="1" x14ac:dyDescent="0.3">
      <c r="A1" s="51" t="s">
        <v>25</v>
      </c>
      <c r="B1" s="52"/>
      <c r="C1" s="52"/>
      <c r="D1" s="52"/>
      <c r="E1" s="52"/>
      <c r="F1" s="52"/>
      <c r="G1" s="53"/>
      <c r="H1" s="2"/>
      <c r="I1" s="2"/>
      <c r="J1" s="2"/>
      <c r="K1" s="3" t="s">
        <v>29</v>
      </c>
      <c r="L1" s="1"/>
      <c r="M1" s="1"/>
      <c r="N1" s="1"/>
      <c r="O1" s="1"/>
    </row>
    <row r="2" spans="1:15" ht="50.1" customHeight="1" thickBot="1" x14ac:dyDescent="0.3">
      <c r="A2" s="56">
        <v>24</v>
      </c>
      <c r="B2" s="57"/>
      <c r="C2" s="4" t="s">
        <v>0</v>
      </c>
      <c r="D2" s="47">
        <v>8</v>
      </c>
      <c r="E2" s="46"/>
      <c r="F2" s="5"/>
      <c r="G2" s="6"/>
      <c r="H2" s="2"/>
      <c r="I2" s="2"/>
      <c r="J2" s="2"/>
      <c r="K2" s="3" t="s">
        <v>30</v>
      </c>
      <c r="L2" s="1"/>
      <c r="M2" s="1"/>
      <c r="N2" s="1"/>
      <c r="O2" s="1"/>
    </row>
    <row r="3" spans="1:15" ht="50.1" customHeight="1" thickBot="1" x14ac:dyDescent="0.3">
      <c r="A3" s="7" t="s">
        <v>11</v>
      </c>
      <c r="B3" s="8"/>
      <c r="C3" s="8"/>
      <c r="D3" s="8"/>
      <c r="E3" s="9">
        <f>A2*D2</f>
        <v>192</v>
      </c>
      <c r="F3" s="10"/>
      <c r="G3" s="11"/>
      <c r="H3" s="2"/>
      <c r="I3" s="2"/>
      <c r="J3" s="2"/>
      <c r="K3" s="3" t="s">
        <v>31</v>
      </c>
      <c r="L3" s="1"/>
      <c r="M3" s="1"/>
      <c r="N3" s="1"/>
      <c r="O3" s="1"/>
    </row>
    <row r="4" spans="1:15" ht="50.1" customHeight="1" thickBot="1" x14ac:dyDescent="0.3">
      <c r="A4" s="7" t="s">
        <v>1</v>
      </c>
      <c r="B4" s="8"/>
      <c r="C4" s="40">
        <v>0</v>
      </c>
      <c r="D4" s="8" t="s">
        <v>12</v>
      </c>
      <c r="E4" s="9">
        <f>(E3*C4)/100</f>
        <v>0</v>
      </c>
      <c r="F4" s="7" t="s">
        <v>21</v>
      </c>
      <c r="G4" s="42">
        <v>0.65</v>
      </c>
      <c r="H4" s="2"/>
      <c r="I4" s="2"/>
      <c r="J4" s="2"/>
      <c r="K4" s="3" t="s">
        <v>32</v>
      </c>
      <c r="L4" s="1"/>
      <c r="M4" s="1"/>
      <c r="N4" s="1"/>
      <c r="O4" s="1"/>
    </row>
    <row r="5" spans="1:15" ht="50.1" customHeight="1" thickBot="1" x14ac:dyDescent="0.3">
      <c r="A5" s="7" t="s">
        <v>13</v>
      </c>
      <c r="B5" s="8"/>
      <c r="C5" s="8"/>
      <c r="D5" s="8"/>
      <c r="E5" s="41">
        <v>80</v>
      </c>
      <c r="F5" s="7" t="s">
        <v>20</v>
      </c>
      <c r="G5" s="42">
        <v>0.35</v>
      </c>
      <c r="H5" s="2"/>
      <c r="I5" s="2"/>
      <c r="J5" s="2"/>
      <c r="K5" s="3" t="s">
        <v>33</v>
      </c>
      <c r="L5" s="1"/>
      <c r="M5" s="1"/>
      <c r="N5" s="1"/>
      <c r="O5" s="1"/>
    </row>
    <row r="6" spans="1:15" ht="50.1" customHeight="1" thickBot="1" x14ac:dyDescent="0.25">
      <c r="A6" s="7" t="s">
        <v>2</v>
      </c>
      <c r="B6" s="8"/>
      <c r="C6" s="8"/>
      <c r="D6" s="8"/>
      <c r="E6" s="9">
        <f>E3+E4+E5</f>
        <v>272</v>
      </c>
      <c r="F6" s="7" t="s">
        <v>22</v>
      </c>
      <c r="G6" s="42">
        <v>0</v>
      </c>
      <c r="H6" s="2"/>
      <c r="I6" s="2"/>
      <c r="J6" s="2"/>
      <c r="K6" s="2"/>
    </row>
    <row r="7" spans="1:15" ht="50.1" customHeight="1" thickBot="1" x14ac:dyDescent="0.25">
      <c r="A7" s="58" t="s">
        <v>21</v>
      </c>
      <c r="B7" s="59"/>
      <c r="C7" s="13">
        <f>E6*G4</f>
        <v>176.8</v>
      </c>
      <c r="D7" s="14"/>
      <c r="E7" s="15"/>
      <c r="F7" s="10"/>
      <c r="G7" s="11"/>
      <c r="H7" s="2"/>
      <c r="I7" s="2"/>
      <c r="J7" s="2"/>
      <c r="K7" s="2"/>
    </row>
    <row r="8" spans="1:15" ht="50.1" customHeight="1" thickBot="1" x14ac:dyDescent="0.25">
      <c r="A8" s="16" t="s">
        <v>9</v>
      </c>
      <c r="B8" s="17">
        <f>IF(MOD(A2,4)=0,(A2/4-4),(ROUNDUP(A2/4,0))-4)</f>
        <v>2</v>
      </c>
      <c r="C8" s="18">
        <f>B8*D2</f>
        <v>16</v>
      </c>
      <c r="D8" s="19"/>
      <c r="E8" s="20"/>
      <c r="F8" s="21"/>
      <c r="G8" s="22"/>
      <c r="H8" s="2"/>
      <c r="I8" s="2"/>
      <c r="J8" s="2"/>
      <c r="K8" s="2"/>
    </row>
    <row r="9" spans="1:15" ht="50.1" customHeight="1" thickBot="1" x14ac:dyDescent="0.25">
      <c r="A9" s="58" t="s">
        <v>21</v>
      </c>
      <c r="B9" s="59"/>
      <c r="C9" s="23">
        <f>C7-C8</f>
        <v>160.80000000000001</v>
      </c>
      <c r="D9" s="24" t="s">
        <v>20</v>
      </c>
      <c r="E9" s="25">
        <f>E6*G5</f>
        <v>95.199999999999989</v>
      </c>
      <c r="F9" s="26" t="s">
        <v>23</v>
      </c>
      <c r="G9" s="25">
        <f>E6*G6</f>
        <v>0</v>
      </c>
      <c r="H9" s="2"/>
      <c r="I9" s="2"/>
      <c r="J9" s="2"/>
      <c r="K9" s="2"/>
    </row>
    <row r="10" spans="1:15" ht="50.1" customHeight="1" thickBot="1" x14ac:dyDescent="0.25">
      <c r="A10" s="16" t="s">
        <v>3</v>
      </c>
      <c r="B10" s="27" t="s">
        <v>19</v>
      </c>
      <c r="C10" s="28">
        <f>C9*0.35</f>
        <v>56.28</v>
      </c>
      <c r="D10" s="24" t="s">
        <v>3</v>
      </c>
      <c r="E10" s="28">
        <f>E9*0.35</f>
        <v>33.319999999999993</v>
      </c>
      <c r="F10" s="24" t="s">
        <v>3</v>
      </c>
      <c r="G10" s="29">
        <f>G9*0.35</f>
        <v>0</v>
      </c>
      <c r="H10" s="2"/>
      <c r="I10" s="2"/>
      <c r="J10" s="2"/>
      <c r="K10" s="2"/>
    </row>
    <row r="11" spans="1:15" ht="50.1" customHeight="1" thickBot="1" x14ac:dyDescent="0.25">
      <c r="A11" s="16" t="s">
        <v>4</v>
      </c>
      <c r="B11" s="27" t="s">
        <v>19</v>
      </c>
      <c r="C11" s="18">
        <f>C9*0.25</f>
        <v>40.200000000000003</v>
      </c>
      <c r="D11" s="24" t="s">
        <v>4</v>
      </c>
      <c r="E11" s="18">
        <f>E9*0.25</f>
        <v>23.799999999999997</v>
      </c>
      <c r="F11" s="24" t="s">
        <v>4</v>
      </c>
      <c r="G11" s="30">
        <f>G9*0.25</f>
        <v>0</v>
      </c>
      <c r="H11" s="2"/>
      <c r="I11" s="2"/>
      <c r="J11" s="2"/>
      <c r="K11" s="2"/>
    </row>
    <row r="12" spans="1:15" ht="50.1" customHeight="1" thickBot="1" x14ac:dyDescent="0.25">
      <c r="A12" s="16" t="s">
        <v>7</v>
      </c>
      <c r="B12" s="27" t="s">
        <v>14</v>
      </c>
      <c r="C12" s="18">
        <f>C9*0.2</f>
        <v>32.160000000000004</v>
      </c>
      <c r="D12" s="24" t="s">
        <v>7</v>
      </c>
      <c r="E12" s="18">
        <f>E9*0.2</f>
        <v>19.04</v>
      </c>
      <c r="F12" s="24" t="s">
        <v>7</v>
      </c>
      <c r="G12" s="30">
        <f>G9*0.2</f>
        <v>0</v>
      </c>
      <c r="H12" s="2"/>
      <c r="I12" s="2"/>
      <c r="J12" s="2"/>
      <c r="K12" s="2"/>
    </row>
    <row r="13" spans="1:15" ht="50.1" customHeight="1" thickBot="1" x14ac:dyDescent="0.25">
      <c r="A13" s="43" t="s">
        <v>6</v>
      </c>
      <c r="B13" s="44" t="s">
        <v>15</v>
      </c>
      <c r="C13" s="45"/>
      <c r="D13" s="14" t="s">
        <v>6</v>
      </c>
      <c r="E13" s="20"/>
      <c r="F13" s="14" t="s">
        <v>6</v>
      </c>
      <c r="G13" s="20"/>
      <c r="H13" s="2"/>
      <c r="I13" s="2"/>
      <c r="J13" s="2"/>
      <c r="K13" s="2"/>
    </row>
    <row r="14" spans="1:15" ht="50.1" customHeight="1" thickBot="1" x14ac:dyDescent="0.25">
      <c r="A14" s="43" t="s">
        <v>5</v>
      </c>
      <c r="B14" s="44" t="s">
        <v>16</v>
      </c>
      <c r="C14" s="45"/>
      <c r="D14" s="14" t="s">
        <v>5</v>
      </c>
      <c r="E14" s="20"/>
      <c r="F14" s="14" t="s">
        <v>5</v>
      </c>
      <c r="G14" s="20"/>
      <c r="H14" s="2"/>
      <c r="I14" s="2"/>
      <c r="J14" s="2"/>
      <c r="K14" s="2"/>
    </row>
    <row r="15" spans="1:15" ht="50.1" customHeight="1" thickBot="1" x14ac:dyDescent="0.25">
      <c r="A15" s="43" t="s">
        <v>8</v>
      </c>
      <c r="B15" s="44" t="s">
        <v>17</v>
      </c>
      <c r="C15" s="45"/>
      <c r="D15" s="14" t="s">
        <v>8</v>
      </c>
      <c r="E15" s="20"/>
      <c r="F15" s="14" t="s">
        <v>8</v>
      </c>
      <c r="G15" s="20"/>
      <c r="H15" s="2"/>
      <c r="I15" s="2"/>
      <c r="J15" s="2"/>
      <c r="K15" s="2"/>
    </row>
    <row r="16" spans="1:15" ht="50.1" customHeight="1" thickBot="1" x14ac:dyDescent="0.25">
      <c r="A16" s="35" t="s">
        <v>18</v>
      </c>
      <c r="B16" s="36"/>
      <c r="C16" s="37">
        <f>C10+C11+(C12*2)+(C13*4)+(C14*8)+(C15*16)+C8</f>
        <v>176.8</v>
      </c>
      <c r="D16" s="38"/>
      <c r="E16" s="39">
        <f>E10+E11+(E12*2)+(E13*4)+(E14*8)+(E15*16)</f>
        <v>95.199999999999989</v>
      </c>
      <c r="F16" s="38"/>
      <c r="G16" s="39">
        <f>G10+G11+(G12*2)+(G13*4)+(G14*8)+(G15*16)</f>
        <v>0</v>
      </c>
      <c r="H16" s="2"/>
      <c r="I16" s="2"/>
      <c r="J16" s="2"/>
      <c r="K16" s="2"/>
    </row>
    <row r="17" spans="1:11" ht="50.1" customHeight="1" thickBot="1" x14ac:dyDescent="0.25">
      <c r="A17" s="54" t="s">
        <v>10</v>
      </c>
      <c r="B17" s="55"/>
      <c r="C17" s="55"/>
      <c r="D17" s="55"/>
      <c r="E17" s="48">
        <f>C16+E16+G16</f>
        <v>272</v>
      </c>
      <c r="F17" s="49"/>
      <c r="G17" s="50"/>
      <c r="H17" s="2"/>
      <c r="I17" s="2"/>
      <c r="J17" s="2"/>
      <c r="K17" s="2"/>
    </row>
    <row r="18" spans="1:1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sheetProtection password="C4A0" sheet="1"/>
  <mergeCells count="6">
    <mergeCell ref="E17:G17"/>
    <mergeCell ref="A1:G1"/>
    <mergeCell ref="A17:D17"/>
    <mergeCell ref="A2:B2"/>
    <mergeCell ref="A9:B9"/>
    <mergeCell ref="A7:B7"/>
  </mergeCells>
  <phoneticPr fontId="0" type="noConversion"/>
  <printOptions horizontalCentered="1" verticalCentered="1"/>
  <pageMargins left="0.34" right="0.39" top="0.51181102362204722" bottom="0.51181102362204722" header="0.51181102362204722" footer="0.51181102362204722"/>
  <pageSetup paperSize="9" scale="7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showRowColHeaders="0" zoomScale="75" workbookViewId="0">
      <selection activeCell="C11" sqref="C11"/>
    </sheetView>
  </sheetViews>
  <sheetFormatPr baseColWidth="10" defaultRowHeight="12.75" x14ac:dyDescent="0.2"/>
  <cols>
    <col min="1" max="1" width="27" bestFit="1" customWidth="1"/>
    <col min="2" max="2" width="7.140625" bestFit="1" customWidth="1"/>
    <col min="3" max="3" width="15.42578125" bestFit="1" customWidth="1"/>
    <col min="4" max="4" width="31.5703125" bestFit="1" customWidth="1"/>
    <col min="5" max="5" width="15.42578125" bestFit="1" customWidth="1"/>
    <col min="6" max="6" width="31.7109375" bestFit="1" customWidth="1"/>
    <col min="7" max="7" width="13.7109375" bestFit="1" customWidth="1"/>
  </cols>
  <sheetData>
    <row r="1" spans="1:12" ht="50.1" customHeight="1" thickBot="1" x14ac:dyDescent="0.25">
      <c r="A1" s="51" t="s">
        <v>26</v>
      </c>
      <c r="B1" s="52"/>
      <c r="C1" s="52"/>
      <c r="D1" s="52"/>
      <c r="E1" s="52"/>
      <c r="F1" s="52"/>
      <c r="G1" s="53"/>
      <c r="H1" s="2"/>
      <c r="I1" s="2"/>
      <c r="J1" s="2"/>
      <c r="K1" s="2"/>
      <c r="L1" s="2"/>
    </row>
    <row r="2" spans="1:12" ht="50.1" customHeight="1" thickBot="1" x14ac:dyDescent="0.3">
      <c r="A2" s="56">
        <v>62</v>
      </c>
      <c r="B2" s="57"/>
      <c r="C2" s="4" t="s">
        <v>0</v>
      </c>
      <c r="D2" s="60">
        <v>8</v>
      </c>
      <c r="E2" s="61"/>
      <c r="F2" s="5"/>
      <c r="G2" s="6"/>
      <c r="H2" s="2"/>
      <c r="I2" s="2"/>
      <c r="J2" s="2"/>
      <c r="K2" s="2"/>
      <c r="L2" s="3" t="s">
        <v>29</v>
      </c>
    </row>
    <row r="3" spans="1:12" ht="50.1" customHeight="1" thickBot="1" x14ac:dyDescent="0.3">
      <c r="A3" s="7" t="s">
        <v>11</v>
      </c>
      <c r="B3" s="8"/>
      <c r="C3" s="8"/>
      <c r="D3" s="8"/>
      <c r="E3" s="9">
        <f>A2*D2</f>
        <v>496</v>
      </c>
      <c r="F3" s="10"/>
      <c r="G3" s="11"/>
      <c r="H3" s="2"/>
      <c r="I3" s="2"/>
      <c r="J3" s="2"/>
      <c r="K3" s="2"/>
      <c r="L3" s="3" t="s">
        <v>30</v>
      </c>
    </row>
    <row r="4" spans="1:12" ht="50.1" customHeight="1" thickBot="1" x14ac:dyDescent="0.3">
      <c r="A4" s="7" t="s">
        <v>1</v>
      </c>
      <c r="B4" s="8"/>
      <c r="C4" s="40">
        <v>25</v>
      </c>
      <c r="D4" s="8" t="s">
        <v>12</v>
      </c>
      <c r="E4" s="9">
        <f>(E3*C4)/100</f>
        <v>124</v>
      </c>
      <c r="F4" s="7" t="s">
        <v>21</v>
      </c>
      <c r="G4" s="42">
        <v>0.65</v>
      </c>
      <c r="H4" s="2"/>
      <c r="I4" s="2"/>
      <c r="J4" s="2"/>
      <c r="K4" s="2"/>
      <c r="L4" s="3" t="s">
        <v>31</v>
      </c>
    </row>
    <row r="5" spans="1:12" ht="50.1" customHeight="1" thickBot="1" x14ac:dyDescent="0.3">
      <c r="A5" s="7" t="s">
        <v>13</v>
      </c>
      <c r="B5" s="8"/>
      <c r="C5" s="8"/>
      <c r="D5" s="8"/>
      <c r="E5" s="41">
        <v>0</v>
      </c>
      <c r="F5" s="7" t="s">
        <v>20</v>
      </c>
      <c r="G5" s="42">
        <v>0.35</v>
      </c>
      <c r="H5" s="2"/>
      <c r="I5" s="2"/>
      <c r="J5" s="2"/>
      <c r="K5" s="2"/>
      <c r="L5" s="3" t="s">
        <v>32</v>
      </c>
    </row>
    <row r="6" spans="1:12" ht="50.1" customHeight="1" thickBot="1" x14ac:dyDescent="0.3">
      <c r="A6" s="7" t="s">
        <v>2</v>
      </c>
      <c r="B6" s="8"/>
      <c r="C6" s="8"/>
      <c r="D6" s="8"/>
      <c r="E6" s="9">
        <f>E3+E4+E5</f>
        <v>620</v>
      </c>
      <c r="F6" s="7" t="s">
        <v>22</v>
      </c>
      <c r="G6" s="42">
        <v>0</v>
      </c>
      <c r="H6" s="2"/>
      <c r="I6" s="2"/>
      <c r="J6" s="2"/>
      <c r="K6" s="2"/>
      <c r="L6" s="3" t="s">
        <v>33</v>
      </c>
    </row>
    <row r="7" spans="1:12" ht="50.1" customHeight="1" thickBot="1" x14ac:dyDescent="0.25">
      <c r="A7" s="58" t="s">
        <v>21</v>
      </c>
      <c r="B7" s="59"/>
      <c r="C7" s="13">
        <f>E6*G4</f>
        <v>403</v>
      </c>
      <c r="D7" s="14"/>
      <c r="E7" s="15"/>
      <c r="F7" s="10"/>
      <c r="G7" s="11"/>
      <c r="H7" s="2"/>
      <c r="I7" s="2"/>
      <c r="J7" s="2"/>
      <c r="K7" s="2"/>
      <c r="L7" s="2"/>
    </row>
    <row r="8" spans="1:12" ht="50.1" customHeight="1" thickBot="1" x14ac:dyDescent="0.25">
      <c r="A8" s="16" t="s">
        <v>9</v>
      </c>
      <c r="B8" s="17">
        <f>IF(MOD(A2,4)=0,(A2/4-8),(ROUNDUP(A2/4,0))-8)</f>
        <v>8</v>
      </c>
      <c r="C8" s="18">
        <f>B8*D2</f>
        <v>64</v>
      </c>
      <c r="D8" s="19"/>
      <c r="E8" s="20"/>
      <c r="F8" s="21"/>
      <c r="G8" s="22"/>
      <c r="H8" s="2"/>
      <c r="I8" s="2"/>
      <c r="J8" s="2"/>
      <c r="K8" s="2"/>
      <c r="L8" s="2"/>
    </row>
    <row r="9" spans="1:12" ht="50.1" customHeight="1" thickBot="1" x14ac:dyDescent="0.25">
      <c r="A9" s="58" t="s">
        <v>21</v>
      </c>
      <c r="B9" s="59"/>
      <c r="C9" s="23">
        <f>C7-C8</f>
        <v>339</v>
      </c>
      <c r="D9" s="24" t="s">
        <v>24</v>
      </c>
      <c r="E9" s="25">
        <f>E6*G5</f>
        <v>217</v>
      </c>
      <c r="F9" s="26" t="s">
        <v>22</v>
      </c>
      <c r="G9" s="25">
        <f>E6*G6</f>
        <v>0</v>
      </c>
      <c r="H9" s="2"/>
      <c r="I9" s="2"/>
      <c r="J9" s="2"/>
      <c r="K9" s="2"/>
      <c r="L9" s="2"/>
    </row>
    <row r="10" spans="1:12" ht="50.1" customHeight="1" thickBot="1" x14ac:dyDescent="0.25">
      <c r="A10" s="16" t="s">
        <v>3</v>
      </c>
      <c r="B10" s="27" t="s">
        <v>19</v>
      </c>
      <c r="C10" s="28">
        <f>C9*0.25</f>
        <v>84.75</v>
      </c>
      <c r="D10" s="24" t="s">
        <v>3</v>
      </c>
      <c r="E10" s="28">
        <f>E9*0.25</f>
        <v>54.25</v>
      </c>
      <c r="F10" s="24" t="s">
        <v>3</v>
      </c>
      <c r="G10" s="29">
        <f>G9*0.35</f>
        <v>0</v>
      </c>
      <c r="H10" s="2"/>
      <c r="I10" s="2"/>
      <c r="J10" s="2"/>
      <c r="K10" s="2"/>
      <c r="L10" s="2"/>
    </row>
    <row r="11" spans="1:12" ht="50.1" customHeight="1" thickBot="1" x14ac:dyDescent="0.25">
      <c r="A11" s="16" t="s">
        <v>4</v>
      </c>
      <c r="B11" s="27" t="s">
        <v>19</v>
      </c>
      <c r="C11" s="18">
        <f>C9*0.2</f>
        <v>67.8</v>
      </c>
      <c r="D11" s="24" t="s">
        <v>4</v>
      </c>
      <c r="E11" s="18">
        <f>E9*0.2</f>
        <v>43.400000000000006</v>
      </c>
      <c r="F11" s="24" t="s">
        <v>4</v>
      </c>
      <c r="G11" s="30">
        <f>G9*0.25</f>
        <v>0</v>
      </c>
      <c r="H11" s="2"/>
      <c r="I11" s="2"/>
      <c r="J11" s="2"/>
      <c r="K11" s="2"/>
      <c r="L11" s="2"/>
    </row>
    <row r="12" spans="1:12" ht="50.1" customHeight="1" thickBot="1" x14ac:dyDescent="0.25">
      <c r="A12" s="16" t="s">
        <v>7</v>
      </c>
      <c r="B12" s="27" t="s">
        <v>14</v>
      </c>
      <c r="C12" s="18">
        <f>C9*0.125</f>
        <v>42.375</v>
      </c>
      <c r="D12" s="24" t="s">
        <v>7</v>
      </c>
      <c r="E12" s="18">
        <f>E9*0.125</f>
        <v>27.125</v>
      </c>
      <c r="F12" s="24" t="s">
        <v>7</v>
      </c>
      <c r="G12" s="30">
        <f>G9*0.2</f>
        <v>0</v>
      </c>
      <c r="H12" s="2"/>
      <c r="I12" s="2"/>
      <c r="J12" s="2"/>
      <c r="K12" s="2"/>
      <c r="L12" s="2"/>
    </row>
    <row r="13" spans="1:12" ht="50.1" customHeight="1" thickBot="1" x14ac:dyDescent="0.25">
      <c r="A13" s="31" t="s">
        <v>6</v>
      </c>
      <c r="B13" s="32" t="s">
        <v>15</v>
      </c>
      <c r="C13" s="18">
        <f>C9*0.075</f>
        <v>25.425000000000001</v>
      </c>
      <c r="D13" s="33" t="s">
        <v>6</v>
      </c>
      <c r="E13" s="18">
        <f>E9*0.075</f>
        <v>16.274999999999999</v>
      </c>
      <c r="F13" s="14"/>
      <c r="G13" s="20"/>
      <c r="H13" s="2"/>
      <c r="I13" s="2"/>
      <c r="J13" s="2"/>
      <c r="K13" s="2"/>
      <c r="L13" s="2"/>
    </row>
    <row r="14" spans="1:12" ht="50.1" customHeight="1" thickBot="1" x14ac:dyDescent="0.25">
      <c r="A14" s="43" t="s">
        <v>5</v>
      </c>
      <c r="B14" s="44" t="s">
        <v>16</v>
      </c>
      <c r="C14" s="45"/>
      <c r="D14" s="14" t="s">
        <v>5</v>
      </c>
      <c r="E14" s="20"/>
      <c r="F14" s="14"/>
      <c r="G14" s="20"/>
      <c r="H14" s="2"/>
      <c r="I14" s="2"/>
      <c r="J14" s="2"/>
      <c r="K14" s="2"/>
      <c r="L14" s="2"/>
    </row>
    <row r="15" spans="1:12" ht="50.1" customHeight="1" thickBot="1" x14ac:dyDescent="0.25">
      <c r="A15" s="43" t="s">
        <v>8</v>
      </c>
      <c r="B15" s="44" t="s">
        <v>17</v>
      </c>
      <c r="C15" s="45"/>
      <c r="D15" s="14" t="s">
        <v>8</v>
      </c>
      <c r="E15" s="20"/>
      <c r="F15" s="14"/>
      <c r="G15" s="20"/>
      <c r="H15" s="2"/>
      <c r="I15" s="2"/>
      <c r="J15" s="2"/>
      <c r="K15" s="2"/>
      <c r="L15" s="2"/>
    </row>
    <row r="16" spans="1:12" ht="50.1" customHeight="1" thickBot="1" x14ac:dyDescent="0.25">
      <c r="A16" s="35" t="s">
        <v>18</v>
      </c>
      <c r="B16" s="36"/>
      <c r="C16" s="37">
        <f>C10+C11+(C12*2)+(C13*4)+(C14*8)+(C15*16)+C8</f>
        <v>403</v>
      </c>
      <c r="D16" s="38"/>
      <c r="E16" s="39">
        <f>E10+E11+(E12*2)+(E13*4)+(E14*8)+(E15*16)</f>
        <v>217</v>
      </c>
      <c r="F16" s="38"/>
      <c r="G16" s="39">
        <f>G10+G11+(G12*2)+(G13*4)+(G14*8)+(G15*16)</f>
        <v>0</v>
      </c>
      <c r="H16" s="2"/>
      <c r="I16" s="2"/>
      <c r="J16" s="2"/>
      <c r="K16" s="2"/>
      <c r="L16" s="2"/>
    </row>
    <row r="17" spans="1:12" ht="34.5" thickBot="1" x14ac:dyDescent="0.25">
      <c r="A17" s="54" t="s">
        <v>10</v>
      </c>
      <c r="B17" s="55"/>
      <c r="C17" s="55"/>
      <c r="D17" s="55"/>
      <c r="E17" s="48">
        <f>C16+E16+G16</f>
        <v>620</v>
      </c>
      <c r="F17" s="49"/>
      <c r="G17" s="50"/>
      <c r="H17" s="2"/>
      <c r="I17" s="2"/>
      <c r="J17" s="2"/>
      <c r="K17" s="2"/>
      <c r="L17" s="2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</sheetData>
  <sheetProtection password="C4A0" sheet="1"/>
  <mergeCells count="7">
    <mergeCell ref="A1:G1"/>
    <mergeCell ref="A7:B7"/>
    <mergeCell ref="A9:B9"/>
    <mergeCell ref="A17:D17"/>
    <mergeCell ref="E17:G17"/>
    <mergeCell ref="D2:E2"/>
    <mergeCell ref="A2:B2"/>
  </mergeCells>
  <phoneticPr fontId="0" type="noConversion"/>
  <pageMargins left="0.78740157499999996" right="0.78740157499999996" top="0.984251969" bottom="0.984251969" header="0.4921259845" footer="0.4921259845"/>
  <pageSetup paperSize="9" scale="77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showGridLines="0" showRowColHeaders="0" zoomScale="75" workbookViewId="0">
      <selection activeCell="J8" sqref="J8"/>
    </sheetView>
  </sheetViews>
  <sheetFormatPr baseColWidth="10" defaultRowHeight="12.75" x14ac:dyDescent="0.2"/>
  <cols>
    <col min="1" max="1" width="27" bestFit="1" customWidth="1"/>
    <col min="2" max="2" width="7.140625" bestFit="1" customWidth="1"/>
    <col min="3" max="3" width="18.140625" bestFit="1" customWidth="1"/>
    <col min="4" max="4" width="31.5703125" bestFit="1" customWidth="1"/>
    <col min="5" max="5" width="18.140625" bestFit="1" customWidth="1"/>
    <col min="6" max="6" width="31.7109375" bestFit="1" customWidth="1"/>
    <col min="7" max="7" width="18.140625" bestFit="1" customWidth="1"/>
  </cols>
  <sheetData>
    <row r="1" spans="1:12" ht="50.1" customHeight="1" thickBot="1" x14ac:dyDescent="0.3">
      <c r="A1" s="51" t="s">
        <v>27</v>
      </c>
      <c r="B1" s="52"/>
      <c r="C1" s="52"/>
      <c r="D1" s="52"/>
      <c r="E1" s="52"/>
      <c r="F1" s="52"/>
      <c r="G1" s="53"/>
      <c r="H1" s="2"/>
      <c r="I1" s="2"/>
      <c r="J1" s="2"/>
      <c r="K1" s="3" t="s">
        <v>29</v>
      </c>
      <c r="L1" s="2"/>
    </row>
    <row r="2" spans="1:12" ht="50.1" customHeight="1" thickBot="1" x14ac:dyDescent="0.3">
      <c r="A2" s="56">
        <v>128</v>
      </c>
      <c r="B2" s="57"/>
      <c r="C2" s="4" t="s">
        <v>0</v>
      </c>
      <c r="D2" s="60">
        <v>10</v>
      </c>
      <c r="E2" s="61"/>
      <c r="F2" s="5"/>
      <c r="G2" s="6"/>
      <c r="H2" s="2"/>
      <c r="I2" s="2"/>
      <c r="J2" s="2"/>
      <c r="K2" s="3" t="s">
        <v>30</v>
      </c>
      <c r="L2" s="2"/>
    </row>
    <row r="3" spans="1:12" ht="50.1" customHeight="1" thickBot="1" x14ac:dyDescent="0.3">
      <c r="A3" s="7" t="s">
        <v>11</v>
      </c>
      <c r="B3" s="8"/>
      <c r="C3" s="8"/>
      <c r="D3" s="8"/>
      <c r="E3" s="9">
        <f>A2*D2</f>
        <v>1280</v>
      </c>
      <c r="F3" s="10"/>
      <c r="G3" s="11"/>
      <c r="H3" s="2"/>
      <c r="I3" s="2"/>
      <c r="J3" s="2"/>
      <c r="K3" s="3" t="s">
        <v>31</v>
      </c>
      <c r="L3" s="2"/>
    </row>
    <row r="4" spans="1:12" ht="50.1" customHeight="1" thickBot="1" x14ac:dyDescent="0.3">
      <c r="A4" s="7" t="s">
        <v>1</v>
      </c>
      <c r="B4" s="8"/>
      <c r="C4" s="40">
        <v>35</v>
      </c>
      <c r="D4" s="8" t="s">
        <v>12</v>
      </c>
      <c r="E4" s="9">
        <f>(E3*C4)/100</f>
        <v>448</v>
      </c>
      <c r="F4" s="7" t="s">
        <v>21</v>
      </c>
      <c r="G4" s="42">
        <v>0.55000000000000004</v>
      </c>
      <c r="H4" s="2"/>
      <c r="I4" s="2"/>
      <c r="J4" s="2"/>
      <c r="K4" s="3" t="s">
        <v>32</v>
      </c>
      <c r="L4" s="2"/>
    </row>
    <row r="5" spans="1:12" ht="50.1" customHeight="1" thickBot="1" x14ac:dyDescent="0.3">
      <c r="A5" s="7" t="s">
        <v>13</v>
      </c>
      <c r="B5" s="8"/>
      <c r="C5" s="8"/>
      <c r="D5" s="8"/>
      <c r="E5" s="41">
        <v>0</v>
      </c>
      <c r="F5" s="7" t="s">
        <v>20</v>
      </c>
      <c r="G5" s="42">
        <v>0.35</v>
      </c>
      <c r="H5" s="2"/>
      <c r="I5" s="2"/>
      <c r="J5" s="2"/>
      <c r="K5" s="3" t="s">
        <v>33</v>
      </c>
      <c r="L5" s="2"/>
    </row>
    <row r="6" spans="1:12" ht="50.1" customHeight="1" thickBot="1" x14ac:dyDescent="0.25">
      <c r="A6" s="7" t="s">
        <v>2</v>
      </c>
      <c r="B6" s="8"/>
      <c r="C6" s="8"/>
      <c r="D6" s="8"/>
      <c r="E6" s="9">
        <f>E3+E4+E5</f>
        <v>1728</v>
      </c>
      <c r="F6" s="7" t="s">
        <v>22</v>
      </c>
      <c r="G6" s="42">
        <v>0.1</v>
      </c>
      <c r="H6" s="2"/>
      <c r="I6" s="2"/>
      <c r="J6" s="2"/>
      <c r="K6" s="2"/>
      <c r="L6" s="2"/>
    </row>
    <row r="7" spans="1:12" ht="50.1" customHeight="1" thickBot="1" x14ac:dyDescent="0.25">
      <c r="A7" s="58" t="s">
        <v>21</v>
      </c>
      <c r="B7" s="59"/>
      <c r="C7" s="13">
        <f>E6*G4</f>
        <v>950.40000000000009</v>
      </c>
      <c r="D7" s="14"/>
      <c r="E7" s="15"/>
      <c r="F7" s="10"/>
      <c r="G7" s="11"/>
      <c r="H7" s="2"/>
      <c r="I7" s="2"/>
      <c r="J7" s="2"/>
      <c r="K7" s="2"/>
      <c r="L7" s="2"/>
    </row>
    <row r="8" spans="1:12" ht="50.1" customHeight="1" thickBot="1" x14ac:dyDescent="0.25">
      <c r="A8" s="16" t="s">
        <v>9</v>
      </c>
      <c r="B8" s="17">
        <f>IF(MOD(A2,4)=0,(A2/4-16),(ROUNDUP(A2/4,0))-16)</f>
        <v>16</v>
      </c>
      <c r="C8" s="18">
        <f>B8*D2</f>
        <v>160</v>
      </c>
      <c r="D8" s="19"/>
      <c r="E8" s="20"/>
      <c r="F8" s="21"/>
      <c r="G8" s="22"/>
      <c r="H8" s="2"/>
      <c r="I8" s="2"/>
      <c r="J8" s="2"/>
      <c r="K8" s="2"/>
      <c r="L8" s="2"/>
    </row>
    <row r="9" spans="1:12" ht="50.1" customHeight="1" thickBot="1" x14ac:dyDescent="0.25">
      <c r="A9" s="58" t="s">
        <v>21</v>
      </c>
      <c r="B9" s="59"/>
      <c r="C9" s="23">
        <f>C7-C8</f>
        <v>790.40000000000009</v>
      </c>
      <c r="D9" s="24" t="s">
        <v>24</v>
      </c>
      <c r="E9" s="25">
        <f>E6*G5</f>
        <v>604.79999999999995</v>
      </c>
      <c r="F9" s="26" t="s">
        <v>22</v>
      </c>
      <c r="G9" s="25">
        <f>E6*G6</f>
        <v>172.8</v>
      </c>
      <c r="H9" s="2"/>
      <c r="I9" s="2"/>
      <c r="J9" s="2"/>
      <c r="K9" s="2"/>
      <c r="L9" s="2"/>
    </row>
    <row r="10" spans="1:12" ht="50.1" customHeight="1" thickBot="1" x14ac:dyDescent="0.25">
      <c r="A10" s="16" t="s">
        <v>3</v>
      </c>
      <c r="B10" s="27" t="s">
        <v>19</v>
      </c>
      <c r="C10" s="28">
        <f>C9*0.2</f>
        <v>158.08000000000004</v>
      </c>
      <c r="D10" s="24" t="s">
        <v>3</v>
      </c>
      <c r="E10" s="28">
        <f>E9*0.2</f>
        <v>120.96</v>
      </c>
      <c r="F10" s="24" t="s">
        <v>3</v>
      </c>
      <c r="G10" s="29">
        <f>G9*0.35</f>
        <v>60.48</v>
      </c>
      <c r="H10" s="2"/>
      <c r="I10" s="2"/>
      <c r="J10" s="2"/>
      <c r="K10" s="2"/>
      <c r="L10" s="2"/>
    </row>
    <row r="11" spans="1:12" ht="50.1" customHeight="1" thickBot="1" x14ac:dyDescent="0.25">
      <c r="A11" s="16" t="s">
        <v>4</v>
      </c>
      <c r="B11" s="27" t="s">
        <v>19</v>
      </c>
      <c r="C11" s="18">
        <f>C9*0.15</f>
        <v>118.56</v>
      </c>
      <c r="D11" s="24" t="s">
        <v>4</v>
      </c>
      <c r="E11" s="18">
        <f>E9*0.15</f>
        <v>90.719999999999985</v>
      </c>
      <c r="F11" s="24" t="s">
        <v>4</v>
      </c>
      <c r="G11" s="30">
        <f>G9*0.25</f>
        <v>43.2</v>
      </c>
      <c r="H11" s="2"/>
      <c r="I11" s="2"/>
      <c r="J11" s="2"/>
      <c r="K11" s="2"/>
      <c r="L11" s="2"/>
    </row>
    <row r="12" spans="1:12" ht="50.1" customHeight="1" thickBot="1" x14ac:dyDescent="0.25">
      <c r="A12" s="16" t="s">
        <v>7</v>
      </c>
      <c r="B12" s="27" t="s">
        <v>14</v>
      </c>
      <c r="C12" s="18">
        <f>C9*0.1</f>
        <v>79.04000000000002</v>
      </c>
      <c r="D12" s="24" t="s">
        <v>7</v>
      </c>
      <c r="E12" s="18">
        <f>E9*0.1</f>
        <v>60.48</v>
      </c>
      <c r="F12" s="24" t="s">
        <v>7</v>
      </c>
      <c r="G12" s="30">
        <f>G9*0.2</f>
        <v>34.56</v>
      </c>
      <c r="H12" s="2"/>
      <c r="I12" s="2"/>
      <c r="J12" s="2"/>
      <c r="K12" s="2"/>
      <c r="L12" s="2"/>
    </row>
    <row r="13" spans="1:12" ht="50.1" customHeight="1" thickBot="1" x14ac:dyDescent="0.25">
      <c r="A13" s="31" t="s">
        <v>6</v>
      </c>
      <c r="B13" s="32" t="s">
        <v>15</v>
      </c>
      <c r="C13" s="18">
        <f>C9*0.05</f>
        <v>39.52000000000001</v>
      </c>
      <c r="D13" s="33" t="s">
        <v>6</v>
      </c>
      <c r="E13" s="18">
        <f>E9*0.05</f>
        <v>30.24</v>
      </c>
      <c r="F13" s="14"/>
      <c r="G13" s="20"/>
      <c r="H13" s="2"/>
      <c r="I13" s="2"/>
      <c r="J13" s="2"/>
      <c r="K13" s="2"/>
      <c r="L13" s="2"/>
    </row>
    <row r="14" spans="1:12" ht="50.1" customHeight="1" thickBot="1" x14ac:dyDescent="0.25">
      <c r="A14" s="31" t="s">
        <v>5</v>
      </c>
      <c r="B14" s="32" t="s">
        <v>16</v>
      </c>
      <c r="C14" s="18">
        <f>C9*0.03125</f>
        <v>24.700000000000003</v>
      </c>
      <c r="D14" s="33" t="s">
        <v>5</v>
      </c>
      <c r="E14" s="18">
        <f>E9*0.03125</f>
        <v>18.899999999999999</v>
      </c>
      <c r="F14" s="14"/>
      <c r="G14" s="20"/>
      <c r="H14" s="2"/>
      <c r="I14" s="2"/>
      <c r="J14" s="2"/>
      <c r="K14" s="2"/>
      <c r="L14" s="2"/>
    </row>
    <row r="15" spans="1:12" ht="50.1" customHeight="1" thickBot="1" x14ac:dyDescent="0.25">
      <c r="A15" s="43" t="s">
        <v>8</v>
      </c>
      <c r="B15" s="44" t="s">
        <v>17</v>
      </c>
      <c r="C15" s="45"/>
      <c r="D15" s="14" t="s">
        <v>8</v>
      </c>
      <c r="E15" s="20"/>
      <c r="F15" s="14"/>
      <c r="G15" s="20"/>
      <c r="H15" s="2"/>
      <c r="I15" s="2"/>
      <c r="J15" s="2"/>
      <c r="K15" s="2"/>
      <c r="L15" s="2"/>
    </row>
    <row r="16" spans="1:12" ht="50.1" customHeight="1" thickBot="1" x14ac:dyDescent="0.25">
      <c r="A16" s="35" t="s">
        <v>18</v>
      </c>
      <c r="B16" s="36"/>
      <c r="C16" s="37">
        <f>C10+C11+(C12*2)+(C13*4)+(C14*8)+(C15*16)+C8</f>
        <v>950.4000000000002</v>
      </c>
      <c r="D16" s="38"/>
      <c r="E16" s="39">
        <f>E10+E11+(E12*2)+(E13*4)+(E14*8)+(E15*16)</f>
        <v>604.79999999999995</v>
      </c>
      <c r="F16" s="38"/>
      <c r="G16" s="39">
        <f>G10+G11+(G12*2)</f>
        <v>172.8</v>
      </c>
      <c r="H16" s="2"/>
      <c r="I16" s="2"/>
      <c r="J16" s="2"/>
      <c r="K16" s="2"/>
      <c r="L16" s="2"/>
    </row>
    <row r="17" spans="1:12" ht="50.1" customHeight="1" thickBot="1" x14ac:dyDescent="0.25">
      <c r="A17" s="54" t="s">
        <v>10</v>
      </c>
      <c r="B17" s="55"/>
      <c r="C17" s="55"/>
      <c r="D17" s="55"/>
      <c r="E17" s="48">
        <f>C16+E16+G16</f>
        <v>1728.0000000000002</v>
      </c>
      <c r="F17" s="49"/>
      <c r="G17" s="50"/>
      <c r="H17" s="2"/>
      <c r="I17" s="2"/>
      <c r="J17" s="2"/>
      <c r="K17" s="2"/>
      <c r="L17" s="2"/>
    </row>
  </sheetData>
  <sheetProtection password="C4A0" sheet="1"/>
  <mergeCells count="7">
    <mergeCell ref="A2:B2"/>
    <mergeCell ref="A17:D17"/>
    <mergeCell ref="A9:B9"/>
    <mergeCell ref="A1:G1"/>
    <mergeCell ref="D2:E2"/>
    <mergeCell ref="A7:B7"/>
    <mergeCell ref="E17:G17"/>
  </mergeCells>
  <phoneticPr fontId="0" type="noConversion"/>
  <printOptions horizontalCentered="1" verticalCentered="1"/>
  <pageMargins left="0.35433070866141736" right="0.51181102362204722" top="0.39370078740157483" bottom="0.27559055118110237" header="0.39370078740157483" footer="0.27559055118110237"/>
  <pageSetup paperSize="9" scale="6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showGridLines="0" showRowColHeaders="0" zoomScale="60" zoomScaleNormal="60" workbookViewId="0">
      <selection activeCell="L10" sqref="L10"/>
    </sheetView>
  </sheetViews>
  <sheetFormatPr baseColWidth="10" defaultRowHeight="12.75" x14ac:dyDescent="0.2"/>
  <cols>
    <col min="1" max="1" width="26.7109375" bestFit="1" customWidth="1"/>
    <col min="2" max="2" width="6.7109375" bestFit="1" customWidth="1"/>
    <col min="3" max="3" width="18" bestFit="1" customWidth="1"/>
    <col min="4" max="4" width="30.5703125" bestFit="1" customWidth="1"/>
    <col min="5" max="5" width="18" bestFit="1" customWidth="1"/>
    <col min="6" max="6" width="30.7109375" bestFit="1" customWidth="1"/>
    <col min="7" max="7" width="15.28515625" bestFit="1" customWidth="1"/>
  </cols>
  <sheetData>
    <row r="1" spans="1:14" ht="50.1" customHeight="1" thickBot="1" x14ac:dyDescent="0.3">
      <c r="A1" s="51" t="s">
        <v>28</v>
      </c>
      <c r="B1" s="52"/>
      <c r="C1" s="52"/>
      <c r="D1" s="52"/>
      <c r="E1" s="52"/>
      <c r="F1" s="52"/>
      <c r="G1" s="53"/>
      <c r="H1" s="2"/>
      <c r="I1" s="2"/>
      <c r="J1" s="2"/>
      <c r="K1" s="2"/>
      <c r="L1" s="3" t="s">
        <v>29</v>
      </c>
      <c r="M1" s="2"/>
      <c r="N1" s="2"/>
    </row>
    <row r="2" spans="1:14" ht="50.1" customHeight="1" thickBot="1" x14ac:dyDescent="0.3">
      <c r="A2" s="56">
        <v>256</v>
      </c>
      <c r="B2" s="57"/>
      <c r="C2" s="4" t="s">
        <v>0</v>
      </c>
      <c r="D2" s="60">
        <v>15</v>
      </c>
      <c r="E2" s="61"/>
      <c r="F2" s="5"/>
      <c r="G2" s="6"/>
      <c r="H2" s="2"/>
      <c r="I2" s="2"/>
      <c r="J2" s="2"/>
      <c r="K2" s="2"/>
      <c r="L2" s="3" t="s">
        <v>30</v>
      </c>
      <c r="M2" s="2"/>
      <c r="N2" s="2"/>
    </row>
    <row r="3" spans="1:14" ht="50.1" customHeight="1" thickBot="1" x14ac:dyDescent="0.3">
      <c r="A3" s="7" t="s">
        <v>11</v>
      </c>
      <c r="B3" s="8"/>
      <c r="C3" s="8"/>
      <c r="D3" s="8"/>
      <c r="E3" s="9">
        <f>A2*D2</f>
        <v>3840</v>
      </c>
      <c r="F3" s="10"/>
      <c r="G3" s="11"/>
      <c r="H3" s="2"/>
      <c r="I3" s="2"/>
      <c r="J3" s="2"/>
      <c r="K3" s="2"/>
      <c r="L3" s="3" t="s">
        <v>31</v>
      </c>
      <c r="M3" s="2"/>
      <c r="N3" s="2"/>
    </row>
    <row r="4" spans="1:14" ht="50.1" customHeight="1" thickBot="1" x14ac:dyDescent="0.3">
      <c r="A4" s="7" t="s">
        <v>1</v>
      </c>
      <c r="B4" s="8"/>
      <c r="C4" s="40">
        <v>25</v>
      </c>
      <c r="D4" s="8" t="s">
        <v>12</v>
      </c>
      <c r="E4" s="9">
        <f>E3*C4/100</f>
        <v>960</v>
      </c>
      <c r="F4" s="7" t="s">
        <v>21</v>
      </c>
      <c r="G4" s="42">
        <v>0.55000000000000004</v>
      </c>
      <c r="H4" s="12"/>
      <c r="I4" s="2"/>
      <c r="J4" s="2"/>
      <c r="K4" s="2"/>
      <c r="L4" s="3" t="s">
        <v>32</v>
      </c>
      <c r="M4" s="2"/>
      <c r="N4" s="2"/>
    </row>
    <row r="5" spans="1:14" ht="50.1" customHeight="1" thickBot="1" x14ac:dyDescent="0.3">
      <c r="A5" s="7" t="s">
        <v>13</v>
      </c>
      <c r="B5" s="8"/>
      <c r="C5" s="8"/>
      <c r="D5" s="8"/>
      <c r="E5" s="41">
        <v>600</v>
      </c>
      <c r="F5" s="7" t="s">
        <v>20</v>
      </c>
      <c r="G5" s="42">
        <v>0.35</v>
      </c>
      <c r="H5" s="2"/>
      <c r="I5" s="2"/>
      <c r="J5" s="2"/>
      <c r="K5" s="2"/>
      <c r="L5" s="3" t="s">
        <v>33</v>
      </c>
      <c r="M5" s="2"/>
      <c r="N5" s="2"/>
    </row>
    <row r="6" spans="1:14" ht="50.1" customHeight="1" thickBot="1" x14ac:dyDescent="0.25">
      <c r="A6" s="7" t="s">
        <v>2</v>
      </c>
      <c r="B6" s="8"/>
      <c r="C6" s="8"/>
      <c r="D6" s="8"/>
      <c r="E6" s="9">
        <f>E3+E4+E5</f>
        <v>5400</v>
      </c>
      <c r="F6" s="7" t="s">
        <v>22</v>
      </c>
      <c r="G6" s="42">
        <v>0.1</v>
      </c>
      <c r="H6" s="2"/>
      <c r="I6" s="2"/>
      <c r="J6" s="2"/>
      <c r="K6" s="2"/>
      <c r="L6" s="2"/>
      <c r="M6" s="2"/>
      <c r="N6" s="2"/>
    </row>
    <row r="7" spans="1:14" ht="50.1" customHeight="1" thickBot="1" x14ac:dyDescent="0.25">
      <c r="A7" s="58" t="s">
        <v>21</v>
      </c>
      <c r="B7" s="59"/>
      <c r="C7" s="13">
        <f>E6*G4</f>
        <v>2970.0000000000005</v>
      </c>
      <c r="D7" s="14"/>
      <c r="E7" s="15"/>
      <c r="F7" s="10"/>
      <c r="G7" s="11"/>
      <c r="H7" s="2"/>
      <c r="I7" s="2"/>
      <c r="J7" s="2"/>
      <c r="K7" s="2"/>
      <c r="L7" s="2"/>
      <c r="M7" s="2"/>
      <c r="N7" s="2"/>
    </row>
    <row r="8" spans="1:14" ht="50.1" customHeight="1" thickBot="1" x14ac:dyDescent="0.25">
      <c r="A8" s="16" t="s">
        <v>9</v>
      </c>
      <c r="B8" s="17">
        <f>IF(MOD(A2,4)=0,(A2/4-32),(ROUNDUP(A2/4,0))-32)</f>
        <v>32</v>
      </c>
      <c r="C8" s="18">
        <f>B8*D2</f>
        <v>480</v>
      </c>
      <c r="D8" s="19"/>
      <c r="E8" s="20"/>
      <c r="F8" s="21"/>
      <c r="G8" s="22"/>
      <c r="H8" s="2"/>
      <c r="I8" s="2"/>
      <c r="J8" s="2"/>
      <c r="K8" s="2"/>
      <c r="L8" s="2"/>
      <c r="M8" s="2"/>
      <c r="N8" s="2"/>
    </row>
    <row r="9" spans="1:14" ht="50.1" customHeight="1" thickBot="1" x14ac:dyDescent="0.25">
      <c r="A9" s="58" t="s">
        <v>21</v>
      </c>
      <c r="B9" s="59"/>
      <c r="C9" s="23">
        <f>C7-C8</f>
        <v>2490.0000000000005</v>
      </c>
      <c r="D9" s="24" t="s">
        <v>24</v>
      </c>
      <c r="E9" s="25">
        <f>E6*G5</f>
        <v>1889.9999999999998</v>
      </c>
      <c r="F9" s="26" t="s">
        <v>23</v>
      </c>
      <c r="G9" s="25">
        <f>E6*G6</f>
        <v>540</v>
      </c>
      <c r="H9" s="2"/>
      <c r="I9" s="2"/>
      <c r="J9" s="2"/>
      <c r="K9" s="2"/>
      <c r="L9" s="2"/>
      <c r="M9" s="2"/>
      <c r="N9" s="2"/>
    </row>
    <row r="10" spans="1:14" ht="50.1" customHeight="1" thickBot="1" x14ac:dyDescent="0.25">
      <c r="A10" s="16" t="s">
        <v>3</v>
      </c>
      <c r="B10" s="27" t="s">
        <v>19</v>
      </c>
      <c r="C10" s="28">
        <f>C9*0.15</f>
        <v>373.50000000000006</v>
      </c>
      <c r="D10" s="24" t="s">
        <v>3</v>
      </c>
      <c r="E10" s="28">
        <f>E9*0.15</f>
        <v>283.49999999999994</v>
      </c>
      <c r="F10" s="24" t="s">
        <v>3</v>
      </c>
      <c r="G10" s="29">
        <f>G9*0.35</f>
        <v>189</v>
      </c>
      <c r="H10" s="2"/>
      <c r="I10" s="2"/>
      <c r="J10" s="2"/>
      <c r="K10" s="2"/>
      <c r="L10" s="2"/>
      <c r="M10" s="2"/>
      <c r="N10" s="2"/>
    </row>
    <row r="11" spans="1:14" ht="50.1" customHeight="1" thickBot="1" x14ac:dyDescent="0.25">
      <c r="A11" s="16" t="s">
        <v>4</v>
      </c>
      <c r="B11" s="27" t="s">
        <v>19</v>
      </c>
      <c r="C11" s="18">
        <f>C9*0.1</f>
        <v>249.00000000000006</v>
      </c>
      <c r="D11" s="24" t="s">
        <v>4</v>
      </c>
      <c r="E11" s="18">
        <f>E9*0.1</f>
        <v>189</v>
      </c>
      <c r="F11" s="24" t="s">
        <v>4</v>
      </c>
      <c r="G11" s="30">
        <f>G9*0.25</f>
        <v>135</v>
      </c>
      <c r="H11" s="2"/>
      <c r="I11" s="2"/>
      <c r="J11" s="2"/>
      <c r="K11" s="2"/>
      <c r="L11" s="2"/>
      <c r="M11" s="2"/>
      <c r="N11" s="2"/>
    </row>
    <row r="12" spans="1:14" ht="50.1" customHeight="1" thickBot="1" x14ac:dyDescent="0.25">
      <c r="A12" s="16" t="s">
        <v>7</v>
      </c>
      <c r="B12" s="27" t="s">
        <v>14</v>
      </c>
      <c r="C12" s="18">
        <f>C9*0.075</f>
        <v>186.75000000000003</v>
      </c>
      <c r="D12" s="24" t="s">
        <v>7</v>
      </c>
      <c r="E12" s="18">
        <f>E9*0.075</f>
        <v>141.74999999999997</v>
      </c>
      <c r="F12" s="24" t="s">
        <v>7</v>
      </c>
      <c r="G12" s="30">
        <f>G9*0.2</f>
        <v>108</v>
      </c>
      <c r="H12" s="2"/>
      <c r="I12" s="2"/>
      <c r="J12" s="2"/>
      <c r="K12" s="2"/>
      <c r="L12" s="2"/>
      <c r="M12" s="2"/>
      <c r="N12" s="2"/>
    </row>
    <row r="13" spans="1:14" ht="50.1" customHeight="1" thickBot="1" x14ac:dyDescent="0.25">
      <c r="A13" s="31" t="s">
        <v>6</v>
      </c>
      <c r="B13" s="32" t="s">
        <v>15</v>
      </c>
      <c r="C13" s="18">
        <f>C9*0.05</f>
        <v>124.50000000000003</v>
      </c>
      <c r="D13" s="33" t="s">
        <v>6</v>
      </c>
      <c r="E13" s="18">
        <f>E9*0.05</f>
        <v>94.5</v>
      </c>
      <c r="F13" s="14"/>
      <c r="G13" s="20"/>
      <c r="H13" s="2"/>
      <c r="I13" s="2"/>
      <c r="J13" s="2"/>
      <c r="K13" s="2"/>
      <c r="L13" s="2"/>
      <c r="M13" s="2"/>
      <c r="N13" s="2"/>
    </row>
    <row r="14" spans="1:14" ht="50.1" customHeight="1" thickBot="1" x14ac:dyDescent="0.25">
      <c r="A14" s="31" t="s">
        <v>5</v>
      </c>
      <c r="B14" s="32" t="s">
        <v>16</v>
      </c>
      <c r="C14" s="18">
        <f>C9*0.025</f>
        <v>62.250000000000014</v>
      </c>
      <c r="D14" s="33" t="s">
        <v>5</v>
      </c>
      <c r="E14" s="18">
        <f>E9*0.025</f>
        <v>47.25</v>
      </c>
      <c r="F14" s="14"/>
      <c r="G14" s="20"/>
      <c r="H14" s="2"/>
      <c r="I14" s="2"/>
      <c r="J14" s="2"/>
      <c r="K14" s="2"/>
      <c r="L14" s="2"/>
      <c r="M14" s="2"/>
      <c r="N14" s="2"/>
    </row>
    <row r="15" spans="1:14" ht="50.1" customHeight="1" thickBot="1" x14ac:dyDescent="0.25">
      <c r="A15" s="31" t="s">
        <v>8</v>
      </c>
      <c r="B15" s="32" t="s">
        <v>17</v>
      </c>
      <c r="C15" s="34">
        <f>C9*0.0125</f>
        <v>31.125000000000007</v>
      </c>
      <c r="D15" s="33" t="s">
        <v>8</v>
      </c>
      <c r="E15" s="34">
        <f>E9*0.0125</f>
        <v>23.625</v>
      </c>
      <c r="F15" s="14"/>
      <c r="G15" s="20"/>
      <c r="H15" s="2"/>
      <c r="I15" s="2"/>
      <c r="J15" s="2"/>
      <c r="K15" s="2"/>
      <c r="L15" s="2"/>
      <c r="M15" s="2"/>
      <c r="N15" s="2"/>
    </row>
    <row r="16" spans="1:14" ht="50.1" customHeight="1" thickBot="1" x14ac:dyDescent="0.25">
      <c r="A16" s="35" t="s">
        <v>18</v>
      </c>
      <c r="B16" s="36"/>
      <c r="C16" s="37">
        <f>C10+C11+(C12*2)+(C13*4)+(C14*8)+(C15*16)+C8</f>
        <v>2970.0000000000005</v>
      </c>
      <c r="D16" s="38"/>
      <c r="E16" s="39">
        <f>E10+E11+(E12*2)+(E13*4)+(E14*8)+(E15*16)</f>
        <v>1890</v>
      </c>
      <c r="F16" s="38"/>
      <c r="G16" s="39">
        <f>G10+G11+(G12*2)+(G13*4)+(G14*8)+(G15*16)</f>
        <v>540</v>
      </c>
      <c r="H16" s="2"/>
      <c r="I16" s="2"/>
      <c r="J16" s="2"/>
      <c r="K16" s="2"/>
      <c r="L16" s="2"/>
      <c r="M16" s="2"/>
      <c r="N16" s="2"/>
    </row>
    <row r="17" spans="1:14" ht="50.1" customHeight="1" thickBot="1" x14ac:dyDescent="0.25">
      <c r="A17" s="54" t="s">
        <v>10</v>
      </c>
      <c r="B17" s="55"/>
      <c r="C17" s="55"/>
      <c r="D17" s="55"/>
      <c r="E17" s="48">
        <f>C16+E16+G16</f>
        <v>5400</v>
      </c>
      <c r="F17" s="49"/>
      <c r="G17" s="50"/>
      <c r="H17" s="2"/>
      <c r="I17" s="2"/>
      <c r="J17" s="2"/>
      <c r="K17" s="2"/>
      <c r="L17" s="2"/>
      <c r="M17" s="2"/>
      <c r="N17" s="2"/>
    </row>
  </sheetData>
  <sheetProtection password="C4A0" sheet="1"/>
  <mergeCells count="7">
    <mergeCell ref="A17:D17"/>
    <mergeCell ref="A2:B2"/>
    <mergeCell ref="A9:B9"/>
    <mergeCell ref="A1:G1"/>
    <mergeCell ref="D2:E2"/>
    <mergeCell ref="A7:B7"/>
    <mergeCell ref="E17:G17"/>
  </mergeCells>
  <phoneticPr fontId="0" type="noConversion"/>
  <printOptions horizontalCentered="1" verticalCentered="1"/>
  <pageMargins left="0.34" right="0.39" top="0.51181102362204722" bottom="0.51181102362204722" header="0.51181102362204722" footer="0.51181102362204722"/>
  <pageSetup paperSize="9" scale="87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1 à 32</vt:lpstr>
      <vt:lpstr>33 à 64</vt:lpstr>
      <vt:lpstr>65 à 128</vt:lpstr>
      <vt:lpstr>129 à 256</vt:lpstr>
      <vt:lpstr>'65 à 128'!Zone_d_impression</vt:lpstr>
    </vt:vector>
  </TitlesOfParts>
  <Company>HBL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HBL</dc:creator>
  <cp:lastModifiedBy>Claude ROUX</cp:lastModifiedBy>
  <cp:lastPrinted>2007-06-14T10:41:30Z</cp:lastPrinted>
  <dcterms:created xsi:type="dcterms:W3CDTF">2002-06-07T06:51:55Z</dcterms:created>
  <dcterms:modified xsi:type="dcterms:W3CDTF">2017-03-18T10:15:03Z</dcterms:modified>
</cp:coreProperties>
</file>