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7275" tabRatio="721" activeTab="0"/>
  </bookViews>
  <sheets>
    <sheet name="Présentation" sheetId="1" r:id="rId1"/>
    <sheet name="Calculs Auto" sheetId="2" r:id="rId2"/>
    <sheet name="CalculsBrassages" sheetId="3" state="hidden" r:id="rId3"/>
    <sheet name="Param" sheetId="4" r:id="rId4"/>
    <sheet name="Dotations TRI" sheetId="5" r:id="rId5"/>
  </sheets>
  <definedNames>
    <definedName name="Engag_détaillé">#REF!</definedName>
    <definedName name="_xlnm.Print_Titles" localSheetId="2">'CalculsBrassages'!$4:$5</definedName>
    <definedName name="N__Equipe_abc">#REF!</definedName>
    <definedName name="Nbre_EquipesDOU">#REF!</definedName>
    <definedName name="Nbre_EquipesTAT">#REF!</definedName>
    <definedName name="Nbre_EquipesTRI">#REF!</definedName>
    <definedName name="_xlnm.Print_Area" localSheetId="1">'Calculs Auto'!$A$1:$AE$68</definedName>
    <definedName name="_xlnm.Print_Area" localSheetId="2">'CalculsBrassages'!$A$4:$Q$259</definedName>
    <definedName name="_xlnm.Print_Area" localSheetId="4">'Dotations TRI'!$B$1:$P$19</definedName>
  </definedNames>
  <calcPr fullCalcOnLoad="1"/>
</workbook>
</file>

<file path=xl/sharedStrings.xml><?xml version="1.0" encoding="utf-8"?>
<sst xmlns="http://schemas.openxmlformats.org/spreadsheetml/2006/main" count="263" uniqueCount="119">
  <si>
    <t>A</t>
  </si>
  <si>
    <t>Nombre d'équipes inscrites au B :</t>
  </si>
  <si>
    <t>D</t>
  </si>
  <si>
    <t>DOTATIONS</t>
  </si>
  <si>
    <t>J</t>
  </si>
  <si>
    <t>V</t>
  </si>
  <si>
    <t>T</t>
  </si>
  <si>
    <t>1er Tour</t>
  </si>
  <si>
    <t>2e Tour</t>
  </si>
  <si>
    <t>Brassage</t>
  </si>
  <si>
    <t xml:space="preserve"> 1/4  Finale</t>
  </si>
  <si>
    <t xml:space="preserve"> 1/2 Finale</t>
  </si>
  <si>
    <t>Finale</t>
  </si>
  <si>
    <t>REMIS :</t>
  </si>
  <si>
    <t>ECART :</t>
  </si>
  <si>
    <t>% REMIS :</t>
  </si>
  <si>
    <t xml:space="preserve"> </t>
  </si>
  <si>
    <t xml:space="preserve"> 1/16</t>
  </si>
  <si>
    <t xml:space="preserve"> 1/8 Finale</t>
  </si>
  <si>
    <t xml:space="preserve"> 1/16 Finale</t>
  </si>
  <si>
    <t>Brassages</t>
  </si>
  <si>
    <t>Dont Equipes Gratuites :</t>
  </si>
  <si>
    <t>Compteur</t>
  </si>
  <si>
    <t>Eng Simples</t>
  </si>
  <si>
    <t>Total à remettre sur concours :</t>
  </si>
  <si>
    <t>% minimums envisagés entre chaque tours :</t>
  </si>
  <si>
    <t>% minimums imposés en fonction du coût d'engagement :</t>
  </si>
  <si>
    <t xml:space="preserve"> Entre Brassages et 1/16</t>
  </si>
  <si>
    <t>1er T</t>
  </si>
  <si>
    <t xml:space="preserve"> Entre 1/16 et 1/8</t>
  </si>
  <si>
    <t>2e T</t>
  </si>
  <si>
    <t>Entre 1/8 et 1/4</t>
  </si>
  <si>
    <t>Entre 1/4 et 1/2</t>
  </si>
  <si>
    <t>Entre 1/2 et Finale</t>
  </si>
  <si>
    <t>CHOIX</t>
  </si>
  <si>
    <t>DEFINITIFS</t>
  </si>
  <si>
    <t>DES</t>
  </si>
  <si>
    <t>Total :</t>
  </si>
  <si>
    <t>Remis :</t>
  </si>
  <si>
    <t xml:space="preserve"> + engagements</t>
  </si>
  <si>
    <t>PROPOSITIONS</t>
  </si>
  <si>
    <t>CHOIX FINAL</t>
  </si>
  <si>
    <t>€</t>
  </si>
  <si>
    <t>B</t>
  </si>
  <si>
    <t>Coef</t>
  </si>
  <si>
    <t>Calculs Autos</t>
  </si>
  <si>
    <t>Minis Imposés</t>
  </si>
  <si>
    <t>Choix Logique</t>
  </si>
  <si>
    <t>Primes</t>
  </si>
  <si>
    <t>Coûts</t>
  </si>
  <si>
    <t>Bras.</t>
  </si>
  <si>
    <t>Coûts Prévus au A :</t>
  </si>
  <si>
    <t xml:space="preserve"> F.</t>
  </si>
  <si>
    <t>Coûts Prévus au B :</t>
  </si>
  <si>
    <t>Reste a attribuer :</t>
  </si>
  <si>
    <t>CONCOURS D</t>
  </si>
  <si>
    <t>Coûts Prévus au C :</t>
  </si>
  <si>
    <t>Coûts Prévus au D :</t>
  </si>
  <si>
    <t>GENERAL</t>
  </si>
  <si>
    <t>%</t>
  </si>
  <si>
    <t>Nombre Equipes au A :</t>
  </si>
  <si>
    <t>sur les</t>
  </si>
  <si>
    <t>A :</t>
  </si>
  <si>
    <t>%, soit :</t>
  </si>
  <si>
    <t>Equipes Suppl au B :</t>
  </si>
  <si>
    <t xml:space="preserve">concours </t>
  </si>
  <si>
    <t>B :</t>
  </si>
  <si>
    <t>Equipes Suppl au C :</t>
  </si>
  <si>
    <t>C :</t>
  </si>
  <si>
    <t>soit remis :</t>
  </si>
  <si>
    <t>Total engagements :</t>
  </si>
  <si>
    <t>radis</t>
  </si>
  <si>
    <t>C</t>
  </si>
  <si>
    <t>Equipes Gratuites :</t>
  </si>
  <si>
    <t>Engagements au A :</t>
  </si>
  <si>
    <t>Nombre d'équipes inscrites au C :</t>
  </si>
  <si>
    <t>2eme Tour</t>
  </si>
  <si>
    <t>Coûts par</t>
  </si>
  <si>
    <t>Somme</t>
  </si>
  <si>
    <t>Somme à</t>
  </si>
  <si>
    <t>Répartition de la somme totale en % et coûts</t>
  </si>
  <si>
    <t>Inscriptions</t>
  </si>
  <si>
    <t>Remis</t>
  </si>
  <si>
    <t>à rajouter</t>
  </si>
  <si>
    <t xml:space="preserve">répartir </t>
  </si>
  <si>
    <t>sur chaque concours</t>
  </si>
  <si>
    <t>POUR CONCOURS A et B</t>
  </si>
  <si>
    <t>POUR CONCOURS C et D</t>
  </si>
  <si>
    <t xml:space="preserve"> 1/8</t>
  </si>
  <si>
    <t xml:space="preserve"> 1/4</t>
  </si>
  <si>
    <t xml:space="preserve"> 1/2</t>
  </si>
  <si>
    <t>Montants</t>
  </si>
  <si>
    <t>COMPLEMENTAIRE</t>
  </si>
  <si>
    <t>CONSOLANTE</t>
  </si>
  <si>
    <r>
      <t>Modifier le Coût par inscription selon le mode de concours: (</t>
    </r>
    <r>
      <rPr>
        <b/>
        <sz val="11"/>
        <color indexed="12"/>
        <rFont val="Times New Roman"/>
        <family val="1"/>
      </rPr>
      <t>Tête à Tête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4€</t>
    </r>
    <r>
      <rPr>
        <b/>
        <sz val="14"/>
        <color indexed="8"/>
        <rFont val="Times New Roman"/>
        <family val="1"/>
      </rPr>
      <t xml:space="preserve"> )-( </t>
    </r>
    <r>
      <rPr>
        <b/>
        <sz val="14"/>
        <color indexed="12"/>
        <rFont val="Times New Roman"/>
        <family val="1"/>
      </rPr>
      <t>Doublettes</t>
    </r>
    <r>
      <rPr>
        <b/>
        <sz val="14"/>
        <color indexed="10"/>
        <rFont val="Times New Roman"/>
        <family val="1"/>
      </rPr>
      <t xml:space="preserve"> 8€</t>
    </r>
    <r>
      <rPr>
        <b/>
        <sz val="14"/>
        <color indexed="8"/>
        <rFont val="Times New Roman"/>
        <family val="1"/>
      </rPr>
      <t xml:space="preserve"> )-( </t>
    </r>
    <r>
      <rPr>
        <b/>
        <sz val="14"/>
        <color indexed="12"/>
        <rFont val="Times New Roman"/>
        <family val="1"/>
      </rPr>
      <t>Triplettes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12€</t>
    </r>
    <r>
      <rPr>
        <b/>
        <sz val="14"/>
        <color indexed="8"/>
        <rFont val="Times New Roman"/>
        <family val="1"/>
      </rPr>
      <t xml:space="preserve"> )</t>
    </r>
  </si>
  <si>
    <t>FICHIER ORIGINAL</t>
  </si>
  <si>
    <t>En cas de perte en demander un nouveau</t>
  </si>
  <si>
    <t>Reste à attribuer :</t>
  </si>
  <si>
    <t>FEUILLE À AFFICHER AVEC LA FEUILLE DU JURY DU CONCOURS</t>
  </si>
  <si>
    <t xml:space="preserve">DATE le: </t>
  </si>
  <si>
    <t>CALCUL AUTOMATIQUE DES DOTATIONS EN EUROS</t>
  </si>
  <si>
    <t xml:space="preserve">% A </t>
  </si>
  <si>
    <t xml:space="preserve">% B </t>
  </si>
  <si>
    <t xml:space="preserve">% C </t>
  </si>
  <si>
    <t xml:space="preserve">CLIQUER SUR SAISIE POUR MODIFIER </t>
  </si>
  <si>
    <t>LE NOMBRE D'ÉQUIPES &amp; LA FORMATION</t>
  </si>
  <si>
    <t>Nombres</t>
  </si>
  <si>
    <t xml:space="preserve">                          UNITÉ MONÉTAIRE</t>
  </si>
  <si>
    <t>Nombre de concours</t>
  </si>
  <si>
    <t>Parties</t>
  </si>
  <si>
    <t>Pourcentages</t>
  </si>
  <si>
    <t>(par joueur)</t>
  </si>
  <si>
    <t>Nombres d'Équipes</t>
  </si>
  <si>
    <t>Reçu</t>
  </si>
  <si>
    <t>au CD36. Ou à l'auteur TASTET Roger</t>
  </si>
  <si>
    <t xml:space="preserve">                    version: 01-2021</t>
  </si>
  <si>
    <t>Version:01-2021</t>
  </si>
  <si>
    <t>Doublettes</t>
  </si>
  <si>
    <t xml:space="preserve"> Equipes en Doublettes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</si>
</sst>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0.00000"/>
    <numFmt numFmtId="175" formatCode="0;[Red]0"/>
    <numFmt numFmtId="176" formatCode="0.000"/>
    <numFmt numFmtId="177" formatCode="0.000000"/>
    <numFmt numFmtId="178" formatCode="0.0000"/>
    <numFmt numFmtId="179" formatCode="0.00_ ;[Red]\-0.00\ "/>
    <numFmt numFmtId="180" formatCode="#,##0.000\ &quot;F&quot;;[Red]\-#,##0.000\ &quot;F&quot;"/>
    <numFmt numFmtId="181" formatCode="#,##0.0\ &quot;F&quot;;[Red]\-#,##0.0\ &quot;F&quot;"/>
    <numFmt numFmtId="182" formatCode="#,##0.00\ &quot;F&quot;"/>
    <numFmt numFmtId="183" formatCode="#,##0.00\ &quot;F&quot;;[Red]#,##0.00\ &quot;F&quot;"/>
    <numFmt numFmtId="184" formatCode="#,##0.00;[Red]#,##0.00"/>
    <numFmt numFmtId="185" formatCode="0.0000000"/>
    <numFmt numFmtId="186" formatCode="#,##0_ ;[Red]\-#,##0\ "/>
    <numFmt numFmtId="187" formatCode="#,##0.00\ _F"/>
    <numFmt numFmtId="188" formatCode="#,##0.00\ _F;[Red]#,##0.00\ _F"/>
    <numFmt numFmtId="189" formatCode="h:mm"/>
    <numFmt numFmtId="190" formatCode="#,##0\ &quot;F&quot;"/>
    <numFmt numFmtId="191" formatCode="d\ mmmm\ yyyy"/>
    <numFmt numFmtId="192" formatCode="#,##0\ _F"/>
    <numFmt numFmtId="193" formatCode="[$-40C]dddd\ d\ mmmm\ yyyy"/>
    <numFmt numFmtId="194" formatCode="dd/mm/yy;@"/>
    <numFmt numFmtId="195" formatCode="#,##0.0"/>
    <numFmt numFmtId="196" formatCode="#,##0.00\ [$€-1]"/>
    <numFmt numFmtId="197" formatCode="#,##0\ [$€-1];[Red]\-#,##0\ [$€-1]"/>
    <numFmt numFmtId="198" formatCode="#,##0.0\ [$€-1];[Red]\-#,##0.0\ [$€-1]"/>
    <numFmt numFmtId="199" formatCode="#,##0.00\ [$€-1];[Red]\-#,##0.00\ [$€-1]"/>
    <numFmt numFmtId="200" formatCode="#,##0.000"/>
    <numFmt numFmtId="201" formatCode="m/d/yyyy"/>
    <numFmt numFmtId="202" formatCode="h:mm;@"/>
    <numFmt numFmtId="203" formatCode="[$-F800]dddd\,\ mmmm\ dd\,\ 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b/>
      <sz val="16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46"/>
      <name val="Arial"/>
      <family val="2"/>
    </font>
    <font>
      <b/>
      <sz val="10"/>
      <color indexed="41"/>
      <name val="Arial"/>
      <family val="2"/>
    </font>
    <font>
      <b/>
      <sz val="10"/>
      <color indexed="42"/>
      <name val="Arial"/>
      <family val="2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24"/>
      <name val="Times New Roman"/>
      <family val="1"/>
    </font>
    <font>
      <b/>
      <i/>
      <u val="single"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24"/>
      <color indexed="8"/>
      <name val="Times New Roman"/>
      <family val="1"/>
    </font>
    <font>
      <b/>
      <sz val="18"/>
      <name val="Arial"/>
      <family val="2"/>
    </font>
    <font>
      <sz val="10"/>
      <color indexed="15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7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4"/>
      <name val="Arial"/>
      <family val="2"/>
    </font>
    <font>
      <b/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58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11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15" borderId="1" applyNumberFormat="0" applyAlignment="0" applyProtection="0"/>
    <xf numFmtId="0" fontId="53" fillId="0" borderId="2" applyNumberFormat="0" applyFill="0" applyAlignment="0" applyProtection="0"/>
    <xf numFmtId="0" fontId="0" fillId="4" borderId="3" applyNumberFormat="0" applyFont="0" applyAlignment="0" applyProtection="0"/>
    <xf numFmtId="0" fontId="50" fillId="7" borderId="1" applyNumberFormat="0" applyAlignment="0" applyProtection="0"/>
    <xf numFmtId="0" fontId="48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7" borderId="0" applyNumberFormat="0" applyBorder="0" applyAlignment="0" applyProtection="0"/>
    <xf numFmtId="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51" fillId="15" borderId="4" applyNumberFormat="0" applyAlignment="0" applyProtection="0"/>
    <xf numFmtId="0" fontId="5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4" fillId="17" borderId="9" applyNumberFormat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15" borderId="10" xfId="0" applyFont="1" applyFill="1" applyBorder="1" applyAlignment="1" applyProtection="1">
      <alignment horizontal="centerContinuous"/>
      <protection hidden="1"/>
    </xf>
    <xf numFmtId="0" fontId="6" fillId="15" borderId="0" xfId="0" applyFont="1" applyFill="1" applyBorder="1" applyAlignment="1" applyProtection="1">
      <alignment horizontal="centerContinuous"/>
      <protection hidden="1"/>
    </xf>
    <xf numFmtId="0" fontId="6" fillId="15" borderId="0" xfId="0" applyFont="1" applyFill="1" applyBorder="1" applyAlignment="1" applyProtection="1">
      <alignment horizontal="center"/>
      <protection hidden="1"/>
    </xf>
    <xf numFmtId="0" fontId="4" fillId="15" borderId="11" xfId="0" applyFont="1" applyFill="1" applyBorder="1" applyAlignment="1" applyProtection="1">
      <alignment horizontal="centerContinuous"/>
      <protection hidden="1"/>
    </xf>
    <xf numFmtId="0" fontId="5" fillId="15" borderId="0" xfId="0" applyFont="1" applyFill="1" applyBorder="1" applyAlignment="1" applyProtection="1">
      <alignment horizontal="center"/>
      <protection hidden="1"/>
    </xf>
    <xf numFmtId="0" fontId="4" fillId="15" borderId="0" xfId="0" applyFont="1" applyFill="1" applyBorder="1" applyAlignment="1" applyProtection="1">
      <alignment horizontal="center"/>
      <protection hidden="1"/>
    </xf>
    <xf numFmtId="0" fontId="4" fillId="15" borderId="11" xfId="0" applyFont="1" applyFill="1" applyBorder="1" applyAlignment="1" applyProtection="1">
      <alignment horizontal="center"/>
      <protection hidden="1"/>
    </xf>
    <xf numFmtId="0" fontId="4" fillId="15" borderId="10" xfId="0" applyFont="1" applyFill="1" applyBorder="1" applyAlignment="1" applyProtection="1">
      <alignment/>
      <protection hidden="1"/>
    </xf>
    <xf numFmtId="0" fontId="4" fillId="15" borderId="0" xfId="0" applyFont="1" applyFill="1" applyAlignment="1" applyProtection="1">
      <alignment horizontal="center"/>
      <protection hidden="1"/>
    </xf>
    <xf numFmtId="1" fontId="4" fillId="15" borderId="0" xfId="0" applyNumberFormat="1" applyFont="1" applyFill="1" applyBorder="1" applyAlignment="1" applyProtection="1">
      <alignment horizontal="center"/>
      <protection hidden="1"/>
    </xf>
    <xf numFmtId="0" fontId="4" fillId="15" borderId="12" xfId="0" applyFont="1" applyFill="1" applyBorder="1" applyAlignment="1" applyProtection="1">
      <alignment horizontal="centerContinuous"/>
      <protection hidden="1"/>
    </xf>
    <xf numFmtId="0" fontId="4" fillId="15" borderId="13" xfId="0" applyFont="1" applyFill="1" applyBorder="1" applyAlignment="1" applyProtection="1">
      <alignment horizontal="centerContinuous"/>
      <protection hidden="1"/>
    </xf>
    <xf numFmtId="0" fontId="4" fillId="15" borderId="14" xfId="0" applyFont="1" applyFill="1" applyBorder="1" applyAlignment="1" applyProtection="1">
      <alignment horizontal="centerContinuous"/>
      <protection hidden="1"/>
    </xf>
    <xf numFmtId="0" fontId="4" fillId="15" borderId="15" xfId="0" applyFont="1" applyFill="1" applyBorder="1" applyAlignment="1" applyProtection="1">
      <alignment horizontal="centerContinuous"/>
      <protection hidden="1"/>
    </xf>
    <xf numFmtId="0" fontId="4" fillId="15" borderId="16" xfId="0" applyFont="1" applyFill="1" applyBorder="1" applyAlignment="1" applyProtection="1">
      <alignment horizontal="centerContinuous"/>
      <protection hidden="1"/>
    </xf>
    <xf numFmtId="0" fontId="4" fillId="15" borderId="17" xfId="0" applyFont="1" applyFill="1" applyBorder="1" applyAlignment="1" applyProtection="1">
      <alignment horizontal="centerContinuous"/>
      <protection hidden="1"/>
    </xf>
    <xf numFmtId="0" fontId="4" fillId="15" borderId="18" xfId="0" applyFont="1" applyFill="1" applyBorder="1" applyAlignment="1" applyProtection="1">
      <alignment horizontal="centerContinuous"/>
      <protection hidden="1"/>
    </xf>
    <xf numFmtId="0" fontId="4" fillId="15" borderId="19" xfId="0" applyFont="1" applyFill="1" applyBorder="1" applyAlignment="1" applyProtection="1">
      <alignment horizontal="centerContinuous"/>
      <protection hidden="1"/>
    </xf>
    <xf numFmtId="0" fontId="4" fillId="15" borderId="20" xfId="0" applyFont="1" applyFill="1" applyBorder="1" applyAlignment="1" applyProtection="1">
      <alignment horizontal="centerContinuous"/>
      <protection hidden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1" fillId="16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4" fontId="1" fillId="15" borderId="22" xfId="0" applyNumberFormat="1" applyFont="1" applyFill="1" applyBorder="1" applyAlignment="1" applyProtection="1">
      <alignment horizontal="center"/>
      <protection hidden="1" locked="0"/>
    </xf>
    <xf numFmtId="4" fontId="1" fillId="15" borderId="23" xfId="0" applyNumberFormat="1" applyFont="1" applyFill="1" applyBorder="1" applyAlignment="1" applyProtection="1">
      <alignment horizontal="center"/>
      <protection hidden="1" locked="0"/>
    </xf>
    <xf numFmtId="4" fontId="1" fillId="15" borderId="24" xfId="0" applyNumberFormat="1" applyFont="1" applyFill="1" applyBorder="1" applyAlignment="1" applyProtection="1">
      <alignment horizontal="center"/>
      <protection hidden="1" locked="0"/>
    </xf>
    <xf numFmtId="2" fontId="1" fillId="15" borderId="22" xfId="0" applyNumberFormat="1" applyFont="1" applyFill="1" applyBorder="1" applyAlignment="1" applyProtection="1">
      <alignment horizontal="center"/>
      <protection hidden="1" locked="0"/>
    </xf>
    <xf numFmtId="2" fontId="1" fillId="15" borderId="23" xfId="0" applyNumberFormat="1" applyFont="1" applyFill="1" applyBorder="1" applyAlignment="1" applyProtection="1">
      <alignment horizontal="center"/>
      <protection hidden="1" locked="0"/>
    </xf>
    <xf numFmtId="2" fontId="1" fillId="15" borderId="24" xfId="0" applyNumberFormat="1" applyFont="1" applyFill="1" applyBorder="1" applyAlignment="1" applyProtection="1">
      <alignment horizontal="center"/>
      <protection hidden="1" locked="0"/>
    </xf>
    <xf numFmtId="2" fontId="4" fillId="15" borderId="11" xfId="0" applyNumberFormat="1" applyFont="1" applyFill="1" applyBorder="1" applyAlignment="1" applyProtection="1">
      <alignment horizontal="center"/>
      <protection hidden="1"/>
    </xf>
    <xf numFmtId="199" fontId="6" fillId="15" borderId="25" xfId="0" applyNumberFormat="1" applyFont="1" applyFill="1" applyBorder="1" applyAlignment="1" applyProtection="1">
      <alignment horizontal="center"/>
      <protection hidden="1"/>
    </xf>
    <xf numFmtId="199" fontId="6" fillId="15" borderId="26" xfId="0" applyNumberFormat="1" applyFont="1" applyFill="1" applyBorder="1" applyAlignment="1" applyProtection="1">
      <alignment horizontal="center"/>
      <protection hidden="1"/>
    </xf>
    <xf numFmtId="0" fontId="4" fillId="15" borderId="27" xfId="0" applyFont="1" applyFill="1" applyBorder="1" applyAlignment="1" applyProtection="1">
      <alignment/>
      <protection hidden="1"/>
    </xf>
    <xf numFmtId="0" fontId="4" fillId="15" borderId="28" xfId="0" applyFont="1" applyFill="1" applyBorder="1" applyAlignment="1" applyProtection="1">
      <alignment/>
      <protection hidden="1"/>
    </xf>
    <xf numFmtId="0" fontId="4" fillId="15" borderId="29" xfId="0" applyFont="1" applyFill="1" applyBorder="1" applyAlignment="1" applyProtection="1">
      <alignment/>
      <protection hidden="1"/>
    </xf>
    <xf numFmtId="0" fontId="4" fillId="15" borderId="30" xfId="0" applyFont="1" applyFill="1" applyBorder="1" applyAlignment="1" applyProtection="1">
      <alignment/>
      <protection hidden="1"/>
    </xf>
    <xf numFmtId="196" fontId="6" fillId="15" borderId="17" xfId="0" applyNumberFormat="1" applyFont="1" applyFill="1" applyBorder="1" applyAlignment="1" applyProtection="1">
      <alignment horizontal="center"/>
      <protection hidden="1"/>
    </xf>
    <xf numFmtId="0" fontId="4" fillId="15" borderId="0" xfId="0" applyFont="1" applyFill="1" applyBorder="1" applyAlignment="1" applyProtection="1">
      <alignment/>
      <protection hidden="1"/>
    </xf>
    <xf numFmtId="0" fontId="4" fillId="15" borderId="31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1" fillId="17" borderId="0" xfId="0" applyFont="1" applyFill="1" applyAlignment="1" applyProtection="1">
      <alignment/>
      <protection hidden="1" locked="0"/>
    </xf>
    <xf numFmtId="0" fontId="1" fillId="0" borderId="32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17" borderId="0" xfId="0" applyFont="1" applyFill="1" applyBorder="1" applyAlignment="1" applyProtection="1">
      <alignment horizontal="center"/>
      <protection hidden="1" locked="0"/>
    </xf>
    <xf numFmtId="0" fontId="13" fillId="17" borderId="0" xfId="0" applyFont="1" applyFill="1" applyBorder="1" applyAlignment="1" applyProtection="1">
      <alignment horizontal="center"/>
      <protection hidden="1" locked="0"/>
    </xf>
    <xf numFmtId="0" fontId="1" fillId="10" borderId="33" xfId="0" applyFont="1" applyFill="1" applyBorder="1" applyAlignment="1" applyProtection="1">
      <alignment horizontal="center"/>
      <protection hidden="1" locked="0"/>
    </xf>
    <xf numFmtId="40" fontId="1" fillId="18" borderId="33" xfId="0" applyNumberFormat="1" applyFont="1" applyFill="1" applyBorder="1" applyAlignment="1" applyProtection="1">
      <alignment/>
      <protection hidden="1" locked="0"/>
    </xf>
    <xf numFmtId="0" fontId="1" fillId="20" borderId="21" xfId="0" applyFont="1" applyFill="1" applyBorder="1" applyAlignment="1" applyProtection="1">
      <alignment horizontal="center"/>
      <protection hidden="1" locked="0"/>
    </xf>
    <xf numFmtId="40" fontId="1" fillId="18" borderId="21" xfId="0" applyNumberFormat="1" applyFont="1" applyFill="1" applyBorder="1" applyAlignment="1" applyProtection="1">
      <alignment/>
      <protection hidden="1" locked="0"/>
    </xf>
    <xf numFmtId="0" fontId="1" fillId="21" borderId="21" xfId="0" applyFont="1" applyFill="1" applyBorder="1" applyAlignment="1" applyProtection="1">
      <alignment horizontal="center"/>
      <protection hidden="1" locked="0"/>
    </xf>
    <xf numFmtId="0" fontId="21" fillId="18" borderId="21" xfId="0" applyFont="1" applyFill="1" applyBorder="1" applyAlignment="1" applyProtection="1">
      <alignment horizontal="center"/>
      <protection hidden="1" locked="0"/>
    </xf>
    <xf numFmtId="40" fontId="21" fillId="18" borderId="21" xfId="0" applyNumberFormat="1" applyFont="1" applyFill="1" applyBorder="1" applyAlignment="1" applyProtection="1">
      <alignment/>
      <protection hidden="1" locked="0"/>
    </xf>
    <xf numFmtId="0" fontId="1" fillId="18" borderId="21" xfId="0" applyFont="1" applyFill="1" applyBorder="1" applyAlignment="1" applyProtection="1">
      <alignment horizontal="center"/>
      <protection hidden="1" locked="0"/>
    </xf>
    <xf numFmtId="40" fontId="13" fillId="18" borderId="21" xfId="0" applyNumberFormat="1" applyFont="1" applyFill="1" applyBorder="1" applyAlignment="1" applyProtection="1">
      <alignment/>
      <protection hidden="1" locked="0"/>
    </xf>
    <xf numFmtId="40" fontId="13" fillId="18" borderId="19" xfId="0" applyNumberFormat="1" applyFont="1" applyFill="1" applyBorder="1" applyAlignment="1" applyProtection="1">
      <alignment/>
      <protection hidden="1" locked="0"/>
    </xf>
    <xf numFmtId="0" fontId="1" fillId="18" borderId="19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center"/>
      <protection hidden="1" locked="0"/>
    </xf>
    <xf numFmtId="0" fontId="1" fillId="2" borderId="23" xfId="0" applyFont="1" applyFill="1" applyBorder="1" applyAlignment="1" applyProtection="1">
      <alignment horizontal="center"/>
      <protection hidden="1" locked="0"/>
    </xf>
    <xf numFmtId="182" fontId="1" fillId="7" borderId="0" xfId="0" applyNumberFormat="1" applyFont="1" applyFill="1" applyBorder="1" applyAlignment="1" applyProtection="1">
      <alignment horizontal="center"/>
      <protection hidden="1" locked="0"/>
    </xf>
    <xf numFmtId="2" fontId="1" fillId="0" borderId="0" xfId="0" applyNumberFormat="1" applyFont="1" applyFill="1" applyBorder="1" applyAlignment="1" applyProtection="1">
      <alignment horizontal="center"/>
      <protection hidden="1" locked="0"/>
    </xf>
    <xf numFmtId="2" fontId="1" fillId="0" borderId="0" xfId="0" applyNumberFormat="1" applyFont="1" applyBorder="1" applyAlignment="1" applyProtection="1">
      <alignment horizontal="center"/>
      <protection hidden="1" locked="0"/>
    </xf>
    <xf numFmtId="2" fontId="1" fillId="7" borderId="0" xfId="0" applyNumberFormat="1" applyFont="1" applyFill="1" applyBorder="1" applyAlignment="1" applyProtection="1">
      <alignment horizontal="center"/>
      <protection hidden="1" locked="0"/>
    </xf>
    <xf numFmtId="1" fontId="1" fillId="0" borderId="0" xfId="0" applyNumberFormat="1" applyFont="1" applyBorder="1" applyAlignment="1" applyProtection="1">
      <alignment horizontal="center"/>
      <protection hidden="1" locked="0"/>
    </xf>
    <xf numFmtId="0" fontId="1" fillId="2" borderId="24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22" borderId="0" xfId="0" applyFont="1" applyFill="1" applyBorder="1" applyAlignment="1" applyProtection="1">
      <alignment horizontal="center"/>
      <protection hidden="1"/>
    </xf>
    <xf numFmtId="0" fontId="1" fillId="22" borderId="10" xfId="0" applyFont="1" applyFill="1" applyBorder="1" applyAlignment="1" applyProtection="1">
      <alignment horizontal="center"/>
      <protection hidden="1"/>
    </xf>
    <xf numFmtId="0" fontId="1" fillId="22" borderId="34" xfId="0" applyFont="1" applyFill="1" applyBorder="1" applyAlignment="1" applyProtection="1">
      <alignment horizontal="center"/>
      <protection hidden="1"/>
    </xf>
    <xf numFmtId="0" fontId="1" fillId="22" borderId="32" xfId="0" applyFont="1" applyFill="1" applyBorder="1" applyAlignment="1" applyProtection="1">
      <alignment horizontal="center"/>
      <protection hidden="1"/>
    </xf>
    <xf numFmtId="0" fontId="1" fillId="22" borderId="18" xfId="0" applyFont="1" applyFill="1" applyBorder="1" applyAlignment="1" applyProtection="1">
      <alignment horizontal="center"/>
      <protection hidden="1"/>
    </xf>
    <xf numFmtId="0" fontId="1" fillId="22" borderId="19" xfId="0" applyFont="1" applyFill="1" applyBorder="1" applyAlignment="1" applyProtection="1">
      <alignment horizontal="center"/>
      <protection hidden="1"/>
    </xf>
    <xf numFmtId="0" fontId="20" fillId="22" borderId="35" xfId="0" applyFont="1" applyFill="1" applyBorder="1" applyAlignment="1" applyProtection="1">
      <alignment horizontal="center"/>
      <protection hidden="1"/>
    </xf>
    <xf numFmtId="0" fontId="20" fillId="22" borderId="36" xfId="0" applyFont="1" applyFill="1" applyBorder="1" applyAlignment="1" applyProtection="1">
      <alignment horizontal="center"/>
      <protection hidden="1"/>
    </xf>
    <xf numFmtId="0" fontId="20" fillId="22" borderId="37" xfId="0" applyFont="1" applyFill="1" applyBorder="1" applyAlignment="1" applyProtection="1">
      <alignment horizontal="center"/>
      <protection hidden="1"/>
    </xf>
    <xf numFmtId="0" fontId="1" fillId="22" borderId="22" xfId="0" applyFont="1" applyFill="1" applyBorder="1" applyAlignment="1" applyProtection="1">
      <alignment horizontal="center"/>
      <protection hidden="1"/>
    </xf>
    <xf numFmtId="4" fontId="1" fillId="22" borderId="22" xfId="0" applyNumberFormat="1" applyFont="1" applyFill="1" applyBorder="1" applyAlignment="1" applyProtection="1">
      <alignment horizontal="center"/>
      <protection hidden="1"/>
    </xf>
    <xf numFmtId="4" fontId="1" fillId="19" borderId="23" xfId="0" applyNumberFormat="1" applyFont="1" applyFill="1" applyBorder="1" applyAlignment="1" applyProtection="1">
      <alignment horizontal="center"/>
      <protection hidden="1"/>
    </xf>
    <xf numFmtId="4" fontId="1" fillId="19" borderId="24" xfId="0" applyNumberFormat="1" applyFont="1" applyFill="1" applyBorder="1" applyAlignment="1" applyProtection="1">
      <alignment horizontal="center"/>
      <protection hidden="1"/>
    </xf>
    <xf numFmtId="40" fontId="1" fillId="22" borderId="22" xfId="0" applyNumberFormat="1" applyFont="1" applyFill="1" applyBorder="1" applyAlignment="1" applyProtection="1">
      <alignment horizontal="right"/>
      <protection hidden="1"/>
    </xf>
    <xf numFmtId="10" fontId="1" fillId="22" borderId="23" xfId="50" applyNumberFormat="1" applyFont="1" applyFill="1" applyBorder="1" applyAlignment="1" applyProtection="1">
      <alignment horizontal="center"/>
      <protection hidden="1"/>
    </xf>
    <xf numFmtId="0" fontId="1" fillId="22" borderId="36" xfId="0" applyFont="1" applyFill="1" applyBorder="1" applyAlignment="1" applyProtection="1">
      <alignment/>
      <protection hidden="1"/>
    </xf>
    <xf numFmtId="40" fontId="1" fillId="22" borderId="32" xfId="0" applyNumberFormat="1" applyFont="1" applyFill="1" applyBorder="1" applyAlignment="1" applyProtection="1">
      <alignment horizontal="right"/>
      <protection hidden="1"/>
    </xf>
    <xf numFmtId="2" fontId="1" fillId="19" borderId="22" xfId="0" applyNumberFormat="1" applyFont="1" applyFill="1" applyBorder="1" applyAlignment="1" applyProtection="1">
      <alignment horizontal="center"/>
      <protection hidden="1"/>
    </xf>
    <xf numFmtId="2" fontId="1" fillId="19" borderId="23" xfId="0" applyNumberFormat="1" applyFont="1" applyFill="1" applyBorder="1" applyAlignment="1" applyProtection="1">
      <alignment horizontal="center"/>
      <protection hidden="1"/>
    </xf>
    <xf numFmtId="0" fontId="1" fillId="19" borderId="21" xfId="0" applyFont="1" applyFill="1" applyBorder="1" applyAlignment="1" applyProtection="1">
      <alignment horizontal="center"/>
      <protection hidden="1"/>
    </xf>
    <xf numFmtId="0" fontId="1" fillId="22" borderId="21" xfId="0" applyFont="1" applyFill="1" applyBorder="1" applyAlignment="1" applyProtection="1">
      <alignment horizontal="center"/>
      <protection hidden="1"/>
    </xf>
    <xf numFmtId="2" fontId="1" fillId="22" borderId="22" xfId="0" applyNumberFormat="1" applyFont="1" applyFill="1" applyBorder="1" applyAlignment="1" applyProtection="1">
      <alignment horizontal="center"/>
      <protection hidden="1"/>
    </xf>
    <xf numFmtId="2" fontId="1" fillId="22" borderId="23" xfId="0" applyNumberFormat="1" applyFont="1" applyFill="1" applyBorder="1" applyAlignment="1" applyProtection="1">
      <alignment horizontal="center"/>
      <protection hidden="1"/>
    </xf>
    <xf numFmtId="2" fontId="1" fillId="22" borderId="24" xfId="0" applyNumberFormat="1" applyFont="1" applyFill="1" applyBorder="1" applyAlignment="1" applyProtection="1">
      <alignment horizontal="center"/>
      <protection hidden="1"/>
    </xf>
    <xf numFmtId="40" fontId="1" fillId="22" borderId="22" xfId="0" applyNumberFormat="1" applyFont="1" applyFill="1" applyBorder="1" applyAlignment="1" applyProtection="1">
      <alignment horizontal="center"/>
      <protection hidden="1"/>
    </xf>
    <xf numFmtId="0" fontId="1" fillId="22" borderId="0" xfId="0" applyFont="1" applyFill="1" applyBorder="1" applyAlignment="1" applyProtection="1">
      <alignment/>
      <protection hidden="1"/>
    </xf>
    <xf numFmtId="0" fontId="1" fillId="20" borderId="0" xfId="0" applyFont="1" applyFill="1" applyBorder="1" applyAlignment="1" applyProtection="1">
      <alignment/>
      <protection hidden="1"/>
    </xf>
    <xf numFmtId="40" fontId="1" fillId="22" borderId="32" xfId="0" applyNumberFormat="1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2" fontId="1" fillId="19" borderId="24" xfId="0" applyNumberFormat="1" applyFont="1" applyFill="1" applyBorder="1" applyAlignment="1" applyProtection="1">
      <alignment horizontal="center"/>
      <protection hidden="1"/>
    </xf>
    <xf numFmtId="2" fontId="1" fillId="22" borderId="32" xfId="0" applyNumberFormat="1" applyFont="1" applyFill="1" applyBorder="1" applyAlignment="1" applyProtection="1">
      <alignment horizontal="center"/>
      <protection hidden="1"/>
    </xf>
    <xf numFmtId="0" fontId="1" fillId="22" borderId="11" xfId="0" applyFont="1" applyFill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2" borderId="21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10" borderId="0" xfId="0" applyFont="1" applyFill="1" applyBorder="1" applyAlignment="1" applyProtection="1">
      <alignment/>
      <protection hidden="1"/>
    </xf>
    <xf numFmtId="0" fontId="1" fillId="10" borderId="19" xfId="0" applyFont="1" applyFill="1" applyBorder="1" applyAlignment="1" applyProtection="1">
      <alignment/>
      <protection hidden="1"/>
    </xf>
    <xf numFmtId="0" fontId="1" fillId="20" borderId="19" xfId="0" applyFont="1" applyFill="1" applyBorder="1" applyAlignment="1" applyProtection="1">
      <alignment/>
      <protection hidden="1"/>
    </xf>
    <xf numFmtId="0" fontId="1" fillId="21" borderId="19" xfId="0" applyFont="1" applyFill="1" applyBorder="1" applyAlignment="1" applyProtection="1">
      <alignment/>
      <protection hidden="1"/>
    </xf>
    <xf numFmtId="0" fontId="1" fillId="20" borderId="32" xfId="0" applyFont="1" applyFill="1" applyBorder="1" applyAlignment="1" applyProtection="1">
      <alignment/>
      <protection hidden="1"/>
    </xf>
    <xf numFmtId="0" fontId="1" fillId="21" borderId="32" xfId="0" applyFont="1" applyFill="1" applyBorder="1" applyAlignment="1" applyProtection="1">
      <alignment/>
      <protection hidden="1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13" borderId="23" xfId="0" applyFont="1" applyFill="1" applyBorder="1" applyAlignment="1">
      <alignment horizontal="center"/>
    </xf>
    <xf numFmtId="0" fontId="1" fillId="13" borderId="24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22" borderId="31" xfId="0" applyFont="1" applyFill="1" applyBorder="1" applyAlignment="1" applyProtection="1">
      <alignment horizontal="left"/>
      <protection hidden="1"/>
    </xf>
    <xf numFmtId="0" fontId="1" fillId="22" borderId="23" xfId="0" applyFont="1" applyFill="1" applyBorder="1" applyAlignment="1" applyProtection="1">
      <alignment horizontal="center"/>
      <protection hidden="1"/>
    </xf>
    <xf numFmtId="0" fontId="1" fillId="22" borderId="38" xfId="0" applyFont="1" applyFill="1" applyBorder="1" applyAlignment="1" applyProtection="1">
      <alignment horizontal="center"/>
      <protection hidden="1"/>
    </xf>
    <xf numFmtId="0" fontId="0" fillId="22" borderId="17" xfId="0" applyFont="1" applyFill="1" applyBorder="1" applyAlignment="1" applyProtection="1">
      <alignment horizontal="left"/>
      <protection hidden="1"/>
    </xf>
    <xf numFmtId="0" fontId="1" fillId="22" borderId="34" xfId="0" applyFont="1" applyFill="1" applyBorder="1" applyAlignment="1" applyProtection="1">
      <alignment/>
      <protection hidden="1"/>
    </xf>
    <xf numFmtId="0" fontId="1" fillId="22" borderId="32" xfId="0" applyFont="1" applyFill="1" applyBorder="1" applyAlignment="1" applyProtection="1">
      <alignment/>
      <protection hidden="1"/>
    </xf>
    <xf numFmtId="0" fontId="1" fillId="22" borderId="34" xfId="0" applyFont="1" applyFill="1" applyBorder="1" applyAlignment="1" applyProtection="1">
      <alignment horizontal="right"/>
      <protection hidden="1"/>
    </xf>
    <xf numFmtId="187" fontId="13" fillId="22" borderId="21" xfId="0" applyNumberFormat="1" applyFont="1" applyFill="1" applyBorder="1" applyAlignment="1" applyProtection="1">
      <alignment horizontal="center"/>
      <protection hidden="1" locked="0"/>
    </xf>
    <xf numFmtId="0" fontId="13" fillId="22" borderId="21" xfId="0" applyFont="1" applyFill="1" applyBorder="1" applyAlignment="1" applyProtection="1">
      <alignment horizontal="center"/>
      <protection hidden="1"/>
    </xf>
    <xf numFmtId="10" fontId="13" fillId="22" borderId="23" xfId="0" applyNumberFormat="1" applyFont="1" applyFill="1" applyBorder="1" applyAlignment="1" applyProtection="1">
      <alignment/>
      <protection hidden="1"/>
    </xf>
    <xf numFmtId="0" fontId="13" fillId="22" borderId="38" xfId="0" applyFont="1" applyFill="1" applyBorder="1" applyAlignment="1" applyProtection="1">
      <alignment/>
      <protection hidden="1"/>
    </xf>
    <xf numFmtId="10" fontId="13" fillId="22" borderId="24" xfId="0" applyNumberFormat="1" applyFont="1" applyFill="1" applyBorder="1" applyAlignment="1" applyProtection="1">
      <alignment/>
      <protection hidden="1"/>
    </xf>
    <xf numFmtId="0" fontId="13" fillId="22" borderId="39" xfId="0" applyFont="1" applyFill="1" applyBorder="1" applyAlignment="1" applyProtection="1">
      <alignment/>
      <protection hidden="1"/>
    </xf>
    <xf numFmtId="0" fontId="1" fillId="22" borderId="28" xfId="0" applyFont="1" applyFill="1" applyBorder="1" applyAlignment="1" applyProtection="1">
      <alignment/>
      <protection hidden="1"/>
    </xf>
    <xf numFmtId="0" fontId="1" fillId="22" borderId="40" xfId="0" applyFont="1" applyFill="1" applyBorder="1" applyAlignment="1" applyProtection="1">
      <alignment/>
      <protection hidden="1"/>
    </xf>
    <xf numFmtId="0" fontId="13" fillId="22" borderId="19" xfId="0" applyFont="1" applyFill="1" applyBorder="1" applyAlignment="1" applyProtection="1">
      <alignment/>
      <protection hidden="1"/>
    </xf>
    <xf numFmtId="0" fontId="1" fillId="22" borderId="37" xfId="0" applyFont="1" applyFill="1" applyBorder="1" applyAlignment="1" applyProtection="1">
      <alignment/>
      <protection hidden="1"/>
    </xf>
    <xf numFmtId="0" fontId="19" fillId="22" borderId="16" xfId="0" applyFont="1" applyFill="1" applyBorder="1" applyAlignment="1" applyProtection="1">
      <alignment/>
      <protection hidden="1" locked="0"/>
    </xf>
    <xf numFmtId="0" fontId="19" fillId="22" borderId="24" xfId="0" applyFont="1" applyFill="1" applyBorder="1" applyAlignment="1" applyProtection="1">
      <alignment horizontal="center"/>
      <protection hidden="1"/>
    </xf>
    <xf numFmtId="182" fontId="19" fillId="22" borderId="24" xfId="0" applyNumberFormat="1" applyFont="1" applyFill="1" applyBorder="1" applyAlignment="1" applyProtection="1">
      <alignment horizontal="center"/>
      <protection hidden="1" locked="0"/>
    </xf>
    <xf numFmtId="40" fontId="13" fillId="22" borderId="19" xfId="0" applyNumberFormat="1" applyFont="1" applyFill="1" applyBorder="1" applyAlignment="1" applyProtection="1">
      <alignment/>
      <protection hidden="1"/>
    </xf>
    <xf numFmtId="0" fontId="1" fillId="22" borderId="32" xfId="0" applyFont="1" applyFill="1" applyBorder="1" applyAlignment="1" applyProtection="1">
      <alignment/>
      <protection hidden="1" locked="0"/>
    </xf>
    <xf numFmtId="0" fontId="21" fillId="22" borderId="34" xfId="0" applyFont="1" applyFill="1" applyBorder="1" applyAlignment="1" applyProtection="1">
      <alignment horizontal="right"/>
      <protection hidden="1"/>
    </xf>
    <xf numFmtId="0" fontId="21" fillId="22" borderId="32" xfId="0" applyFont="1" applyFill="1" applyBorder="1" applyAlignment="1" applyProtection="1">
      <alignment/>
      <protection hidden="1"/>
    </xf>
    <xf numFmtId="2" fontId="21" fillId="22" borderId="32" xfId="0" applyNumberFormat="1" applyFont="1" applyFill="1" applyBorder="1" applyAlignment="1" applyProtection="1">
      <alignment horizontal="right"/>
      <protection hidden="1"/>
    </xf>
    <xf numFmtId="0" fontId="21" fillId="22" borderId="32" xfId="0" applyFont="1" applyFill="1" applyBorder="1" applyAlignment="1" applyProtection="1">
      <alignment horizontal="center"/>
      <protection hidden="1"/>
    </xf>
    <xf numFmtId="0" fontId="1" fillId="22" borderId="10" xfId="0" applyFont="1" applyFill="1" applyBorder="1" applyAlignment="1" applyProtection="1">
      <alignment/>
      <protection hidden="1"/>
    </xf>
    <xf numFmtId="2" fontId="1" fillId="22" borderId="0" xfId="0" applyNumberFormat="1" applyFont="1" applyFill="1" applyBorder="1" applyAlignment="1" applyProtection="1">
      <alignment/>
      <protection hidden="1"/>
    </xf>
    <xf numFmtId="40" fontId="1" fillId="22" borderId="0" xfId="0" applyNumberFormat="1" applyFont="1" applyFill="1" applyBorder="1" applyAlignment="1" applyProtection="1">
      <alignment/>
      <protection hidden="1"/>
    </xf>
    <xf numFmtId="40" fontId="1" fillId="22" borderId="11" xfId="0" applyNumberFormat="1" applyFont="1" applyFill="1" applyBorder="1" applyAlignment="1" applyProtection="1">
      <alignment/>
      <protection hidden="1"/>
    </xf>
    <xf numFmtId="0" fontId="1" fillId="22" borderId="18" xfId="0" applyFont="1" applyFill="1" applyBorder="1" applyAlignment="1" applyProtection="1">
      <alignment/>
      <protection hidden="1"/>
    </xf>
    <xf numFmtId="0" fontId="1" fillId="22" borderId="19" xfId="0" applyFont="1" applyFill="1" applyBorder="1" applyAlignment="1" applyProtection="1">
      <alignment/>
      <protection hidden="1"/>
    </xf>
    <xf numFmtId="0" fontId="1" fillId="22" borderId="35" xfId="0" applyFont="1" applyFill="1" applyBorder="1" applyAlignment="1" applyProtection="1">
      <alignment horizontal="center"/>
      <protection hidden="1"/>
    </xf>
    <xf numFmtId="0" fontId="18" fillId="22" borderId="22" xfId="0" applyFont="1" applyFill="1" applyBorder="1" applyAlignment="1" applyProtection="1">
      <alignment horizontal="center"/>
      <protection hidden="1"/>
    </xf>
    <xf numFmtId="0" fontId="18" fillId="22" borderId="35" xfId="0" applyFont="1" applyFill="1" applyBorder="1" applyAlignment="1" applyProtection="1">
      <alignment horizontal="center"/>
      <protection hidden="1"/>
    </xf>
    <xf numFmtId="0" fontId="1" fillId="22" borderId="22" xfId="0" applyFont="1" applyFill="1" applyBorder="1" applyAlignment="1" applyProtection="1">
      <alignment/>
      <protection hidden="1"/>
    </xf>
    <xf numFmtId="0" fontId="18" fillId="22" borderId="21" xfId="0" applyFont="1" applyFill="1" applyBorder="1" applyAlignment="1" applyProtection="1">
      <alignment horizontal="center"/>
      <protection hidden="1"/>
    </xf>
    <xf numFmtId="0" fontId="18" fillId="22" borderId="41" xfId="0" applyFont="1" applyFill="1" applyBorder="1" applyAlignment="1" applyProtection="1">
      <alignment horizontal="center"/>
      <protection hidden="1"/>
    </xf>
    <xf numFmtId="0" fontId="1" fillId="22" borderId="21" xfId="0" applyFont="1" applyFill="1" applyBorder="1" applyAlignment="1" applyProtection="1">
      <alignment/>
      <protection hidden="1"/>
    </xf>
    <xf numFmtId="0" fontId="18" fillId="22" borderId="42" xfId="0" applyFont="1" applyFill="1" applyBorder="1" applyAlignment="1" applyProtection="1">
      <alignment horizontal="center"/>
      <protection hidden="1"/>
    </xf>
    <xf numFmtId="0" fontId="18" fillId="22" borderId="37" xfId="0" applyFont="1" applyFill="1" applyBorder="1" applyAlignment="1" applyProtection="1">
      <alignment horizontal="center"/>
      <protection hidden="1"/>
    </xf>
    <xf numFmtId="0" fontId="1" fillId="22" borderId="43" xfId="0" applyFont="1" applyFill="1" applyBorder="1" applyAlignment="1" applyProtection="1">
      <alignment/>
      <protection hidden="1"/>
    </xf>
    <xf numFmtId="0" fontId="1" fillId="22" borderId="44" xfId="0" applyFont="1" applyFill="1" applyBorder="1" applyAlignment="1" applyProtection="1">
      <alignment horizontal="center"/>
      <protection hidden="1"/>
    </xf>
    <xf numFmtId="0" fontId="1" fillId="22" borderId="45" xfId="0" applyFont="1" applyFill="1" applyBorder="1" applyAlignment="1" applyProtection="1">
      <alignment horizontal="center"/>
      <protection hidden="1"/>
    </xf>
    <xf numFmtId="0" fontId="1" fillId="22" borderId="24" xfId="0" applyFont="1" applyFill="1" applyBorder="1" applyAlignment="1" applyProtection="1">
      <alignment horizontal="center"/>
      <protection hidden="1"/>
    </xf>
    <xf numFmtId="0" fontId="1" fillId="22" borderId="41" xfId="0" applyFont="1" applyFill="1" applyBorder="1" applyAlignment="1" applyProtection="1">
      <alignment horizontal="center"/>
      <protection hidden="1"/>
    </xf>
    <xf numFmtId="4" fontId="1" fillId="22" borderId="35" xfId="0" applyNumberFormat="1" applyFont="1" applyFill="1" applyBorder="1" applyAlignment="1" applyProtection="1">
      <alignment horizontal="center"/>
      <protection hidden="1"/>
    </xf>
    <xf numFmtId="4" fontId="1" fillId="22" borderId="38" xfId="0" applyNumberFormat="1" applyFont="1" applyFill="1" applyBorder="1" applyAlignment="1" applyProtection="1">
      <alignment horizontal="center"/>
      <protection hidden="1"/>
    </xf>
    <xf numFmtId="4" fontId="1" fillId="22" borderId="39" xfId="0" applyNumberFormat="1" applyFont="1" applyFill="1" applyBorder="1" applyAlignment="1" applyProtection="1">
      <alignment horizontal="center"/>
      <protection hidden="1"/>
    </xf>
    <xf numFmtId="40" fontId="1" fillId="22" borderId="35" xfId="0" applyNumberFormat="1" applyFont="1" applyFill="1" applyBorder="1" applyAlignment="1" applyProtection="1">
      <alignment horizontal="center"/>
      <protection hidden="1"/>
    </xf>
    <xf numFmtId="10" fontId="1" fillId="22" borderId="38" xfId="50" applyNumberFormat="1" applyFont="1" applyFill="1" applyBorder="1" applyAlignment="1" applyProtection="1">
      <alignment horizontal="center"/>
      <protection hidden="1"/>
    </xf>
    <xf numFmtId="40" fontId="1" fillId="22" borderId="46" xfId="0" applyNumberFormat="1" applyFont="1" applyFill="1" applyBorder="1" applyAlignment="1" applyProtection="1">
      <alignment horizontal="center"/>
      <protection hidden="1"/>
    </xf>
    <xf numFmtId="2" fontId="1" fillId="22" borderId="35" xfId="0" applyNumberFormat="1" applyFont="1" applyFill="1" applyBorder="1" applyAlignment="1" applyProtection="1">
      <alignment horizontal="center"/>
      <protection hidden="1"/>
    </xf>
    <xf numFmtId="2" fontId="1" fillId="22" borderId="38" xfId="0" applyNumberFormat="1" applyFont="1" applyFill="1" applyBorder="1" applyAlignment="1" applyProtection="1">
      <alignment horizontal="center"/>
      <protection hidden="1"/>
    </xf>
    <xf numFmtId="2" fontId="1" fillId="22" borderId="39" xfId="0" applyNumberFormat="1" applyFont="1" applyFill="1" applyBorder="1" applyAlignment="1" applyProtection="1">
      <alignment horizontal="center"/>
      <protection hidden="1"/>
    </xf>
    <xf numFmtId="0" fontId="27" fillId="23" borderId="0" xfId="0" applyFont="1" applyFill="1" applyBorder="1" applyAlignment="1" applyProtection="1">
      <alignment/>
      <protection hidden="1"/>
    </xf>
    <xf numFmtId="0" fontId="27" fillId="23" borderId="0" xfId="0" applyFont="1" applyFill="1" applyBorder="1" applyAlignment="1" applyProtection="1">
      <alignment horizontal="center"/>
      <protection hidden="1"/>
    </xf>
    <xf numFmtId="182" fontId="27" fillId="23" borderId="0" xfId="0" applyNumberFormat="1" applyFont="1" applyFill="1" applyBorder="1" applyAlignment="1" applyProtection="1">
      <alignment horizontal="center"/>
      <protection hidden="1"/>
    </xf>
    <xf numFmtId="2" fontId="27" fillId="23" borderId="0" xfId="0" applyNumberFormat="1" applyFont="1" applyFill="1" applyBorder="1" applyAlignment="1" applyProtection="1">
      <alignment horizontal="center"/>
      <protection hidden="1"/>
    </xf>
    <xf numFmtId="1" fontId="27" fillId="23" borderId="0" xfId="0" applyNumberFormat="1" applyFont="1" applyFill="1" applyBorder="1" applyAlignment="1" applyProtection="1">
      <alignment horizontal="center"/>
      <protection hidden="1"/>
    </xf>
    <xf numFmtId="167" fontId="27" fillId="23" borderId="0" xfId="0" applyNumberFormat="1" applyFont="1" applyFill="1" applyBorder="1" applyAlignment="1" applyProtection="1">
      <alignment horizontal="center"/>
      <protection hidden="1"/>
    </xf>
    <xf numFmtId="165" fontId="27" fillId="23" borderId="0" xfId="0" applyNumberFormat="1" applyFont="1" applyFill="1" applyBorder="1" applyAlignment="1" applyProtection="1">
      <alignment horizontal="center"/>
      <protection hidden="1"/>
    </xf>
    <xf numFmtId="10" fontId="27" fillId="23" borderId="0" xfId="50" applyNumberFormat="1" applyFont="1" applyFill="1" applyBorder="1" applyAlignment="1" applyProtection="1">
      <alignment horizontal="center"/>
      <protection hidden="1"/>
    </xf>
    <xf numFmtId="167" fontId="27" fillId="23" borderId="0" xfId="0" applyNumberFormat="1" applyFont="1" applyFill="1" applyBorder="1" applyAlignment="1" applyProtection="1">
      <alignment/>
      <protection hidden="1"/>
    </xf>
    <xf numFmtId="0" fontId="13" fillId="22" borderId="47" xfId="0" applyFont="1" applyFill="1" applyBorder="1" applyAlignment="1" applyProtection="1">
      <alignment horizontal="center"/>
      <protection hidden="1"/>
    </xf>
    <xf numFmtId="0" fontId="20" fillId="22" borderId="41" xfId="0" applyFont="1" applyFill="1" applyBorder="1" applyAlignment="1" applyProtection="1">
      <alignment horizontal="center"/>
      <protection hidden="1"/>
    </xf>
    <xf numFmtId="0" fontId="1" fillId="19" borderId="48" xfId="0" applyFont="1" applyFill="1" applyBorder="1" applyAlignment="1" applyProtection="1">
      <alignment/>
      <protection hidden="1"/>
    </xf>
    <xf numFmtId="0" fontId="1" fillId="19" borderId="49" xfId="0" applyFont="1" applyFill="1" applyBorder="1" applyAlignment="1" applyProtection="1">
      <alignment/>
      <protection hidden="1"/>
    </xf>
    <xf numFmtId="40" fontId="1" fillId="19" borderId="50" xfId="0" applyNumberFormat="1" applyFont="1" applyFill="1" applyBorder="1" applyAlignment="1" applyProtection="1">
      <alignment/>
      <protection hidden="1"/>
    </xf>
    <xf numFmtId="0" fontId="1" fillId="22" borderId="0" xfId="0" applyFont="1" applyFill="1" applyAlignment="1" applyProtection="1">
      <alignment/>
      <protection hidden="1"/>
    </xf>
    <xf numFmtId="0" fontId="4" fillId="15" borderId="0" xfId="0" applyFont="1" applyFill="1" applyBorder="1" applyAlignment="1" applyProtection="1">
      <alignment horizontal="centerContinuous"/>
      <protection hidden="1"/>
    </xf>
    <xf numFmtId="0" fontId="4" fillId="15" borderId="27" xfId="0" applyFont="1" applyFill="1" applyBorder="1" applyAlignment="1" applyProtection="1">
      <alignment horizontal="right"/>
      <protection hidden="1"/>
    </xf>
    <xf numFmtId="0" fontId="24" fillId="15" borderId="16" xfId="0" applyFont="1" applyFill="1" applyBorder="1" applyAlignment="1" applyProtection="1">
      <alignment horizontal="centerContinuous"/>
      <protection hidden="1"/>
    </xf>
    <xf numFmtId="0" fontId="4" fillId="15" borderId="16" xfId="0" applyFont="1" applyFill="1" applyBorder="1" applyAlignment="1" applyProtection="1">
      <alignment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/>
      <protection hidden="1"/>
    </xf>
    <xf numFmtId="16" fontId="4" fillId="5" borderId="10" xfId="0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/>
      <protection hidden="1"/>
    </xf>
    <xf numFmtId="2" fontId="13" fillId="22" borderId="32" xfId="0" applyNumberFormat="1" applyFont="1" applyFill="1" applyBorder="1" applyAlignment="1" applyProtection="1">
      <alignment horizontal="right"/>
      <protection/>
    </xf>
    <xf numFmtId="2" fontId="4" fillId="15" borderId="0" xfId="0" applyNumberFormat="1" applyFont="1" applyFill="1" applyBorder="1" applyAlignment="1" applyProtection="1">
      <alignment horizontal="center"/>
      <protection hidden="1"/>
    </xf>
    <xf numFmtId="2" fontId="4" fillId="5" borderId="0" xfId="0" applyNumberFormat="1" applyFont="1" applyFill="1" applyBorder="1" applyAlignment="1" applyProtection="1">
      <alignment horizontal="center"/>
      <protection hidden="1"/>
    </xf>
    <xf numFmtId="199" fontId="6" fillId="5" borderId="20" xfId="0" applyNumberFormat="1" applyFont="1" applyFill="1" applyBorder="1" applyAlignment="1" applyProtection="1">
      <alignment horizontal="center"/>
      <protection hidden="1"/>
    </xf>
    <xf numFmtId="10" fontId="6" fillId="5" borderId="37" xfId="50" applyNumberFormat="1" applyFont="1" applyFill="1" applyBorder="1" applyAlignment="1" applyProtection="1">
      <alignment horizontal="center"/>
      <protection hidden="1"/>
    </xf>
    <xf numFmtId="0" fontId="6" fillId="15" borderId="16" xfId="0" applyFont="1" applyFill="1" applyBorder="1" applyAlignment="1" applyProtection="1">
      <alignment horizontal="left"/>
      <protection hidden="1"/>
    </xf>
    <xf numFmtId="0" fontId="7" fillId="15" borderId="29" xfId="0" applyFont="1" applyFill="1" applyBorder="1" applyAlignment="1" applyProtection="1">
      <alignment horizontal="center"/>
      <protection hidden="1"/>
    </xf>
    <xf numFmtId="0" fontId="15" fillId="24" borderId="28" xfId="0" applyFont="1" applyFill="1" applyBorder="1" applyAlignment="1" applyProtection="1">
      <alignment horizontal="center"/>
      <protection locked="0"/>
    </xf>
    <xf numFmtId="4" fontId="4" fillId="15" borderId="0" xfId="0" applyNumberFormat="1" applyFont="1" applyFill="1" applyBorder="1" applyAlignment="1" applyProtection="1">
      <alignment horizontal="center"/>
      <protection hidden="1"/>
    </xf>
    <xf numFmtId="0" fontId="38" fillId="15" borderId="51" xfId="0" applyFont="1" applyFill="1" applyBorder="1" applyAlignment="1" applyProtection="1">
      <alignment horizontal="left"/>
      <protection locked="0"/>
    </xf>
    <xf numFmtId="0" fontId="6" fillId="15" borderId="17" xfId="0" applyFont="1" applyFill="1" applyBorder="1" applyAlignment="1" applyProtection="1">
      <alignment horizontal="center"/>
      <protection hidden="1"/>
    </xf>
    <xf numFmtId="187" fontId="13" fillId="25" borderId="21" xfId="0" applyNumberFormat="1" applyFont="1" applyFill="1" applyBorder="1" applyAlignment="1" applyProtection="1">
      <alignment horizontal="center"/>
      <protection hidden="1" locked="0"/>
    </xf>
    <xf numFmtId="10" fontId="13" fillId="25" borderId="21" xfId="0" applyNumberFormat="1" applyFont="1" applyFill="1" applyBorder="1" applyAlignment="1" applyProtection="1">
      <alignment/>
      <protection locked="0"/>
    </xf>
    <xf numFmtId="40" fontId="13" fillId="25" borderId="4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22" borderId="0" xfId="0" applyFill="1" applyAlignment="1" applyProtection="1">
      <alignment horizontal="center"/>
      <protection hidden="1"/>
    </xf>
    <xf numFmtId="0" fontId="0" fillId="22" borderId="0" xfId="0" applyFill="1" applyAlignment="1">
      <alignment/>
    </xf>
    <xf numFmtId="0" fontId="37" fillId="22" borderId="0" xfId="0" applyFont="1" applyFill="1" applyAlignment="1">
      <alignment horizontal="right"/>
    </xf>
    <xf numFmtId="1" fontId="12" fillId="22" borderId="0" xfId="0" applyNumberFormat="1" applyFont="1" applyFill="1" applyAlignment="1">
      <alignment horizontal="left"/>
    </xf>
    <xf numFmtId="0" fontId="10" fillId="22" borderId="0" xfId="0" applyFont="1" applyFill="1" applyBorder="1" applyAlignment="1" applyProtection="1">
      <alignment horizontal="center" vertical="center"/>
      <protection hidden="1"/>
    </xf>
    <xf numFmtId="0" fontId="0" fillId="22" borderId="0" xfId="0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187" fontId="13" fillId="22" borderId="21" xfId="0" applyNumberFormat="1" applyFont="1" applyFill="1" applyBorder="1" applyAlignment="1" applyProtection="1">
      <alignment horizontal="center"/>
      <protection hidden="1"/>
    </xf>
    <xf numFmtId="0" fontId="41" fillId="7" borderId="52" xfId="0" applyFont="1" applyFill="1" applyBorder="1" applyAlignment="1" applyProtection="1">
      <alignment horizontal="center" vertical="center"/>
      <protection hidden="1"/>
    </xf>
    <xf numFmtId="0" fontId="13" fillId="22" borderId="21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1" fillId="18" borderId="0" xfId="0" applyFont="1" applyFill="1" applyAlignment="1" applyProtection="1">
      <alignment/>
      <protection hidden="1"/>
    </xf>
    <xf numFmtId="0" fontId="1" fillId="18" borderId="0" xfId="0" applyFont="1" applyFill="1" applyAlignment="1" applyProtection="1">
      <alignment/>
      <protection hidden="1" locked="0"/>
    </xf>
    <xf numFmtId="0" fontId="1" fillId="18" borderId="0" xfId="0" applyFont="1" applyFill="1" applyBorder="1" applyAlignment="1" applyProtection="1">
      <alignment horizontal="center"/>
      <protection hidden="1"/>
    </xf>
    <xf numFmtId="0" fontId="13" fillId="18" borderId="0" xfId="0" applyFont="1" applyFill="1" applyBorder="1" applyAlignment="1" applyProtection="1">
      <alignment horizontal="center"/>
      <protection hidden="1"/>
    </xf>
    <xf numFmtId="10" fontId="1" fillId="18" borderId="53" xfId="50" applyNumberFormat="1" applyFont="1" applyFill="1" applyBorder="1" applyAlignment="1" applyProtection="1">
      <alignment/>
      <protection hidden="1" locked="0"/>
    </xf>
    <xf numFmtId="10" fontId="1" fillId="18" borderId="46" xfId="50" applyNumberFormat="1" applyFont="1" applyFill="1" applyBorder="1" applyAlignment="1" applyProtection="1">
      <alignment/>
      <protection hidden="1" locked="0"/>
    </xf>
    <xf numFmtId="10" fontId="21" fillId="18" borderId="46" xfId="50" applyNumberFormat="1" applyFont="1" applyFill="1" applyBorder="1" applyAlignment="1" applyProtection="1">
      <alignment/>
      <protection hidden="1" locked="0"/>
    </xf>
    <xf numFmtId="10" fontId="13" fillId="18" borderId="46" xfId="50" applyNumberFormat="1" applyFont="1" applyFill="1" applyBorder="1" applyAlignment="1" applyProtection="1">
      <alignment/>
      <protection hidden="1" locked="0"/>
    </xf>
    <xf numFmtId="0" fontId="1" fillId="18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/>
    </xf>
    <xf numFmtId="0" fontId="0" fillId="24" borderId="54" xfId="0" applyFill="1" applyBorder="1" applyAlignment="1" applyProtection="1">
      <alignment/>
      <protection hidden="1"/>
    </xf>
    <xf numFmtId="0" fontId="0" fillId="24" borderId="55" xfId="0" applyFill="1" applyBorder="1" applyAlignment="1" applyProtection="1">
      <alignment/>
      <protection hidden="1"/>
    </xf>
    <xf numFmtId="0" fontId="0" fillId="22" borderId="56" xfId="0" applyFill="1" applyBorder="1" applyAlignment="1" applyProtection="1">
      <alignment horizontal="center"/>
      <protection hidden="1"/>
    </xf>
    <xf numFmtId="0" fontId="0" fillId="22" borderId="57" xfId="0" applyFill="1" applyBorder="1" applyAlignment="1" applyProtection="1">
      <alignment horizontal="center"/>
      <protection hidden="1"/>
    </xf>
    <xf numFmtId="0" fontId="33" fillId="22" borderId="57" xfId="0" applyFont="1" applyFill="1" applyBorder="1" applyAlignment="1" applyProtection="1">
      <alignment/>
      <protection hidden="1" locked="0"/>
    </xf>
    <xf numFmtId="0" fontId="0" fillId="22" borderId="57" xfId="0" applyFill="1" applyBorder="1" applyAlignment="1" applyProtection="1">
      <alignment/>
      <protection hidden="1" locked="0"/>
    </xf>
    <xf numFmtId="0" fontId="0" fillId="22" borderId="58" xfId="0" applyFill="1" applyBorder="1" applyAlignment="1" applyProtection="1">
      <alignment horizontal="center"/>
      <protection hidden="1"/>
    </xf>
    <xf numFmtId="14" fontId="0" fillId="22" borderId="59" xfId="0" applyNumberFormat="1" applyFill="1" applyBorder="1" applyAlignment="1" applyProtection="1">
      <alignment horizontal="center"/>
      <protection hidden="1"/>
    </xf>
    <xf numFmtId="0" fontId="0" fillId="22" borderId="60" xfId="0" applyFill="1" applyBorder="1" applyAlignment="1" applyProtection="1">
      <alignment horizontal="center"/>
      <protection hidden="1"/>
    </xf>
    <xf numFmtId="0" fontId="0" fillId="22" borderId="61" xfId="0" applyFill="1" applyBorder="1" applyAlignment="1" applyProtection="1">
      <alignment horizontal="center"/>
      <protection hidden="1"/>
    </xf>
    <xf numFmtId="0" fontId="0" fillId="24" borderId="57" xfId="0" applyFill="1" applyBorder="1" applyAlignment="1" applyProtection="1">
      <alignment/>
      <protection hidden="1"/>
    </xf>
    <xf numFmtId="0" fontId="6" fillId="15" borderId="28" xfId="0" applyFont="1" applyFill="1" applyBorder="1" applyAlignment="1" applyProtection="1">
      <alignment horizontal="centerContinuous"/>
      <protection hidden="1"/>
    </xf>
    <xf numFmtId="0" fontId="4" fillId="15" borderId="28" xfId="0" applyFont="1" applyFill="1" applyBorder="1" applyAlignment="1" applyProtection="1">
      <alignment horizontal="centerContinuous"/>
      <protection hidden="1"/>
    </xf>
    <xf numFmtId="0" fontId="4" fillId="15" borderId="40" xfId="0" applyFont="1" applyFill="1" applyBorder="1" applyAlignment="1" applyProtection="1">
      <alignment horizontal="centerContinuous"/>
      <protection hidden="1"/>
    </xf>
    <xf numFmtId="0" fontId="6" fillId="15" borderId="62" xfId="0" applyFont="1" applyFill="1" applyBorder="1" applyAlignment="1" applyProtection="1">
      <alignment horizontal="centerContinuous"/>
      <protection hidden="1"/>
    </xf>
    <xf numFmtId="0" fontId="4" fillId="15" borderId="29" xfId="0" applyFont="1" applyFill="1" applyBorder="1" applyAlignment="1" applyProtection="1">
      <alignment horizontal="centerContinuous"/>
      <protection hidden="1"/>
    </xf>
    <xf numFmtId="0" fontId="4" fillId="0" borderId="51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6" fillId="15" borderId="52" xfId="0" applyFont="1" applyFill="1" applyBorder="1" applyAlignment="1" applyProtection="1">
      <alignment horizontal="center"/>
      <protection hidden="1"/>
    </xf>
    <xf numFmtId="0" fontId="6" fillId="15" borderId="13" xfId="0" applyFont="1" applyFill="1" applyBorder="1" applyAlignment="1" applyProtection="1">
      <alignment horizontal="center"/>
      <protection hidden="1"/>
    </xf>
    <xf numFmtId="0" fontId="4" fillId="15" borderId="63" xfId="0" applyFont="1" applyFill="1" applyBorder="1" applyAlignment="1" applyProtection="1">
      <alignment/>
      <protection hidden="1"/>
    </xf>
    <xf numFmtId="0" fontId="6" fillId="5" borderId="61" xfId="0" applyFont="1" applyFill="1" applyBorder="1" applyAlignment="1" applyProtection="1">
      <alignment horizontal="center"/>
      <protection hidden="1"/>
    </xf>
    <xf numFmtId="0" fontId="6" fillId="5" borderId="64" xfId="0" applyFont="1" applyFill="1" applyBorder="1" applyAlignment="1" applyProtection="1">
      <alignment horizontal="center"/>
      <protection hidden="1"/>
    </xf>
    <xf numFmtId="0" fontId="6" fillId="5" borderId="56" xfId="0" applyFont="1" applyFill="1" applyBorder="1" applyAlignment="1" applyProtection="1">
      <alignment horizontal="center"/>
      <protection hidden="1"/>
    </xf>
    <xf numFmtId="0" fontId="6" fillId="5" borderId="58" xfId="0" applyFont="1" applyFill="1" applyBorder="1" applyAlignment="1" applyProtection="1">
      <alignment horizontal="center"/>
      <protection hidden="1"/>
    </xf>
    <xf numFmtId="0" fontId="6" fillId="15" borderId="59" xfId="0" applyFont="1" applyFill="1" applyBorder="1" applyAlignment="1" applyProtection="1">
      <alignment horizontal="left" vertical="center"/>
      <protection hidden="1"/>
    </xf>
    <xf numFmtId="0" fontId="6" fillId="15" borderId="60" xfId="0" applyFont="1" applyFill="1" applyBorder="1" applyAlignment="1" applyProtection="1">
      <alignment horizontal="left" vertical="center"/>
      <protection hidden="1"/>
    </xf>
    <xf numFmtId="0" fontId="6" fillId="5" borderId="59" xfId="0" applyFont="1" applyFill="1" applyBorder="1" applyAlignment="1" applyProtection="1">
      <alignment horizontal="center"/>
      <protection hidden="1"/>
    </xf>
    <xf numFmtId="0" fontId="6" fillId="5" borderId="60" xfId="0" applyFont="1" applyFill="1" applyBorder="1" applyAlignment="1" applyProtection="1">
      <alignment horizontal="center"/>
      <protection hidden="1"/>
    </xf>
    <xf numFmtId="0" fontId="40" fillId="5" borderId="65" xfId="0" applyFont="1" applyFill="1" applyBorder="1" applyAlignment="1" applyProtection="1">
      <alignment horizontal="center" vertical="center"/>
      <protection locked="0"/>
    </xf>
    <xf numFmtId="0" fontId="40" fillId="5" borderId="66" xfId="0" applyFont="1" applyFill="1" applyBorder="1" applyAlignment="1" applyProtection="1">
      <alignment horizontal="center" vertical="center"/>
      <protection locked="0"/>
    </xf>
    <xf numFmtId="0" fontId="42" fillId="22" borderId="0" xfId="0" applyFont="1" applyFill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25" fillId="22" borderId="0" xfId="0" applyFont="1" applyFill="1" applyBorder="1" applyAlignment="1" applyProtection="1">
      <alignment horizontal="center" vertical="center"/>
      <protection hidden="1"/>
    </xf>
    <xf numFmtId="0" fontId="25" fillId="22" borderId="57" xfId="0" applyFont="1" applyFill="1" applyBorder="1" applyAlignment="1" applyProtection="1">
      <alignment horizontal="center" vertical="center"/>
      <protection hidden="1"/>
    </xf>
    <xf numFmtId="0" fontId="10" fillId="22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0" fillId="5" borderId="59" xfId="0" applyFont="1" applyFill="1" applyBorder="1" applyAlignment="1" applyProtection="1">
      <alignment horizontal="center" vertical="center"/>
      <protection hidden="1"/>
    </xf>
    <xf numFmtId="0" fontId="10" fillId="5" borderId="60" xfId="0" applyFont="1" applyFill="1" applyBorder="1" applyAlignment="1" applyProtection="1">
      <alignment horizontal="center" vertical="center"/>
      <protection hidden="1"/>
    </xf>
    <xf numFmtId="0" fontId="10" fillId="5" borderId="61" xfId="0" applyFont="1" applyFill="1" applyBorder="1" applyAlignment="1" applyProtection="1">
      <alignment horizontal="center" vertical="center"/>
      <protection hidden="1"/>
    </xf>
    <xf numFmtId="0" fontId="10" fillId="5" borderId="67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0" fillId="5" borderId="57" xfId="0" applyFont="1" applyFill="1" applyBorder="1" applyAlignment="1" applyProtection="1">
      <alignment horizontal="center" vertical="center"/>
      <protection hidden="1"/>
    </xf>
    <xf numFmtId="0" fontId="10" fillId="5" borderId="64" xfId="0" applyFont="1" applyFill="1" applyBorder="1" applyAlignment="1" applyProtection="1">
      <alignment horizontal="center" vertical="center"/>
      <protection hidden="1"/>
    </xf>
    <xf numFmtId="0" fontId="10" fillId="5" borderId="56" xfId="0" applyFont="1" applyFill="1" applyBorder="1" applyAlignment="1" applyProtection="1">
      <alignment horizontal="center" vertical="center"/>
      <protection hidden="1"/>
    </xf>
    <xf numFmtId="0" fontId="10" fillId="5" borderId="58" xfId="0" applyFont="1" applyFill="1" applyBorder="1" applyAlignment="1" applyProtection="1">
      <alignment horizontal="center" vertical="center"/>
      <protection hidden="1"/>
    </xf>
    <xf numFmtId="0" fontId="6" fillId="22" borderId="0" xfId="0" applyFont="1" applyFill="1" applyBorder="1" applyAlignment="1" applyProtection="1">
      <alignment horizontal="center"/>
      <protection hidden="1"/>
    </xf>
    <xf numFmtId="0" fontId="40" fillId="5" borderId="68" xfId="0" applyFont="1" applyFill="1" applyBorder="1" applyAlignment="1" applyProtection="1">
      <alignment horizontal="center" vertical="center"/>
      <protection locked="0"/>
    </xf>
    <xf numFmtId="0" fontId="6" fillId="15" borderId="61" xfId="0" applyFont="1" applyFill="1" applyBorder="1" applyAlignment="1" applyProtection="1">
      <alignment horizontal="left" vertical="center"/>
      <protection hidden="1"/>
    </xf>
    <xf numFmtId="0" fontId="6" fillId="15" borderId="64" xfId="0" applyFont="1" applyFill="1" applyBorder="1" applyAlignment="1" applyProtection="1">
      <alignment horizontal="left" vertical="center"/>
      <protection hidden="1"/>
    </xf>
    <xf numFmtId="0" fontId="6" fillId="15" borderId="56" xfId="0" applyFont="1" applyFill="1" applyBorder="1" applyAlignment="1" applyProtection="1">
      <alignment horizontal="left" vertical="center"/>
      <protection hidden="1"/>
    </xf>
    <xf numFmtId="0" fontId="6" fillId="15" borderId="58" xfId="0" applyFont="1" applyFill="1" applyBorder="1" applyAlignment="1" applyProtection="1">
      <alignment horizontal="left" vertical="center"/>
      <protection hidden="1"/>
    </xf>
    <xf numFmtId="0" fontId="39" fillId="5" borderId="68" xfId="0" applyFont="1" applyFill="1" applyBorder="1" applyAlignment="1">
      <alignment horizontal="center" vertical="center"/>
    </xf>
    <xf numFmtId="0" fontId="32" fillId="5" borderId="65" xfId="0" applyFont="1" applyFill="1" applyBorder="1" applyAlignment="1">
      <alignment horizontal="center" vertical="center"/>
    </xf>
    <xf numFmtId="0" fontId="32" fillId="5" borderId="66" xfId="0" applyFont="1" applyFill="1" applyBorder="1" applyAlignment="1">
      <alignment horizontal="center" vertical="center"/>
    </xf>
    <xf numFmtId="0" fontId="29" fillId="18" borderId="68" xfId="0" applyFont="1" applyFill="1" applyBorder="1" applyAlignment="1" applyProtection="1">
      <alignment horizontal="center"/>
      <protection hidden="1"/>
    </xf>
    <xf numFmtId="0" fontId="28" fillId="18" borderId="65" xfId="0" applyFont="1" applyFill="1" applyBorder="1" applyAlignment="1" applyProtection="1">
      <alignment horizontal="center"/>
      <protection hidden="1"/>
    </xf>
    <xf numFmtId="0" fontId="28" fillId="18" borderId="66" xfId="0" applyFont="1" applyFill="1" applyBorder="1" applyAlignment="1" applyProtection="1">
      <alignment horizontal="center"/>
      <protection hidden="1"/>
    </xf>
    <xf numFmtId="0" fontId="1" fillId="22" borderId="34" xfId="0" applyFont="1" applyFill="1" applyBorder="1" applyAlignment="1" applyProtection="1">
      <alignment horizontal="center"/>
      <protection hidden="1"/>
    </xf>
    <xf numFmtId="0" fontId="1" fillId="22" borderId="32" xfId="0" applyFont="1" applyFill="1" applyBorder="1" applyAlignment="1" applyProtection="1">
      <alignment horizontal="center"/>
      <protection hidden="1"/>
    </xf>
    <xf numFmtId="0" fontId="14" fillId="15" borderId="0" xfId="0" applyFont="1" applyFill="1" applyBorder="1" applyAlignment="1" applyProtection="1">
      <alignment horizontal="center" vertical="center"/>
      <protection hidden="1" locked="0"/>
    </xf>
    <xf numFmtId="0" fontId="14" fillId="15" borderId="11" xfId="0" applyFont="1" applyFill="1" applyBorder="1" applyAlignment="1" applyProtection="1">
      <alignment horizontal="center" vertical="center"/>
      <protection hidden="1" locked="0"/>
    </xf>
    <xf numFmtId="0" fontId="1" fillId="22" borderId="51" xfId="0" applyFont="1" applyFill="1" applyBorder="1" applyAlignment="1" applyProtection="1">
      <alignment horizontal="center"/>
      <protection hidden="1"/>
    </xf>
    <xf numFmtId="0" fontId="1" fillId="22" borderId="26" xfId="0" applyFont="1" applyFill="1" applyBorder="1" applyAlignment="1" applyProtection="1">
      <alignment horizontal="center"/>
      <protection hidden="1"/>
    </xf>
    <xf numFmtId="0" fontId="1" fillId="18" borderId="15" xfId="0" applyFont="1" applyFill="1" applyBorder="1" applyAlignment="1" applyProtection="1">
      <alignment horizontal="center"/>
      <protection hidden="1" locked="0"/>
    </xf>
    <xf numFmtId="0" fontId="1" fillId="18" borderId="16" xfId="0" applyFont="1" applyFill="1" applyBorder="1" applyAlignment="1" applyProtection="1">
      <alignment horizontal="center"/>
      <protection hidden="1" locked="0"/>
    </xf>
    <xf numFmtId="0" fontId="1" fillId="18" borderId="17" xfId="0" applyFont="1" applyFill="1" applyBorder="1" applyAlignment="1" applyProtection="1">
      <alignment horizontal="center"/>
      <protection hidden="1" locked="0"/>
    </xf>
    <xf numFmtId="10" fontId="9" fillId="19" borderId="18" xfId="50" applyNumberFormat="1" applyFont="1" applyFill="1" applyBorder="1" applyAlignment="1" applyProtection="1">
      <alignment horizontal="center"/>
      <protection hidden="1"/>
    </xf>
    <xf numFmtId="10" fontId="9" fillId="19" borderId="37" xfId="50" applyNumberFormat="1" applyFont="1" applyFill="1" applyBorder="1" applyAlignment="1" applyProtection="1">
      <alignment horizontal="center"/>
      <protection hidden="1"/>
    </xf>
    <xf numFmtId="40" fontId="13" fillId="22" borderId="19" xfId="0" applyNumberFormat="1" applyFont="1" applyFill="1" applyBorder="1" applyAlignment="1" applyProtection="1">
      <alignment horizontal="center"/>
      <protection hidden="1"/>
    </xf>
    <xf numFmtId="40" fontId="13" fillId="22" borderId="37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18" borderId="18" xfId="0" applyFont="1" applyFill="1" applyBorder="1" applyAlignment="1" applyProtection="1">
      <alignment horizontal="right"/>
      <protection hidden="1" locked="0"/>
    </xf>
    <xf numFmtId="0" fontId="1" fillId="18" borderId="19" xfId="0" applyFont="1" applyFill="1" applyBorder="1" applyAlignment="1" applyProtection="1">
      <alignment horizontal="right"/>
      <protection hidden="1" locked="0"/>
    </xf>
    <xf numFmtId="0" fontId="31" fillId="7" borderId="69" xfId="0" applyFont="1" applyFill="1" applyBorder="1" applyAlignment="1" applyProtection="1">
      <alignment horizontal="center"/>
      <protection hidden="1"/>
    </xf>
    <xf numFmtId="0" fontId="31" fillId="7" borderId="70" xfId="0" applyFont="1" applyFill="1" applyBorder="1" applyAlignment="1" applyProtection="1">
      <alignment horizontal="center"/>
      <protection hidden="1"/>
    </xf>
    <xf numFmtId="0" fontId="31" fillId="7" borderId="71" xfId="0" applyFont="1" applyFill="1" applyBorder="1" applyAlignment="1" applyProtection="1">
      <alignment horizontal="center"/>
      <protection hidden="1"/>
    </xf>
    <xf numFmtId="0" fontId="1" fillId="18" borderId="72" xfId="0" applyFont="1" applyFill="1" applyBorder="1" applyAlignment="1" applyProtection="1">
      <alignment horizontal="center"/>
      <protection hidden="1" locked="0"/>
    </xf>
    <xf numFmtId="0" fontId="1" fillId="18" borderId="63" xfId="0" applyFont="1" applyFill="1" applyBorder="1" applyAlignment="1" applyProtection="1">
      <alignment horizontal="center"/>
      <protection hidden="1" locked="0"/>
    </xf>
    <xf numFmtId="0" fontId="1" fillId="18" borderId="73" xfId="0" applyFont="1" applyFill="1" applyBorder="1" applyAlignment="1" applyProtection="1">
      <alignment horizontal="center"/>
      <protection hidden="1" locked="0"/>
    </xf>
    <xf numFmtId="0" fontId="1" fillId="18" borderId="10" xfId="0" applyFont="1" applyFill="1" applyBorder="1" applyAlignment="1" applyProtection="1">
      <alignment horizontal="center"/>
      <protection hidden="1" locked="0"/>
    </xf>
    <xf numFmtId="0" fontId="1" fillId="18" borderId="0" xfId="0" applyFont="1" applyFill="1" applyBorder="1" applyAlignment="1" applyProtection="1">
      <alignment horizontal="center"/>
      <protection hidden="1" locked="0"/>
    </xf>
    <xf numFmtId="0" fontId="1" fillId="18" borderId="31" xfId="0" applyFont="1" applyFill="1" applyBorder="1" applyAlignment="1" applyProtection="1">
      <alignment horizontal="center"/>
      <protection hidden="1" locked="0"/>
    </xf>
    <xf numFmtId="0" fontId="19" fillId="22" borderId="15" xfId="0" applyFont="1" applyFill="1" applyBorder="1" applyAlignment="1" applyProtection="1">
      <alignment horizontal="center"/>
      <protection hidden="1"/>
    </xf>
    <xf numFmtId="0" fontId="19" fillId="22" borderId="16" xfId="0" applyFont="1" applyFill="1" applyBorder="1" applyAlignment="1" applyProtection="1">
      <alignment horizontal="center"/>
      <protection hidden="1"/>
    </xf>
    <xf numFmtId="0" fontId="1" fillId="19" borderId="10" xfId="0" applyFont="1" applyFill="1" applyBorder="1" applyAlignment="1" applyProtection="1">
      <alignment horizontal="center"/>
      <protection hidden="1"/>
    </xf>
    <xf numFmtId="0" fontId="1" fillId="19" borderId="11" xfId="0" applyFont="1" applyFill="1" applyBorder="1" applyAlignment="1" applyProtection="1">
      <alignment horizontal="center"/>
      <protection hidden="1"/>
    </xf>
    <xf numFmtId="0" fontId="1" fillId="22" borderId="10" xfId="0" applyFont="1" applyFill="1" applyBorder="1" applyAlignment="1" applyProtection="1">
      <alignment horizontal="center"/>
      <protection hidden="1"/>
    </xf>
    <xf numFmtId="0" fontId="1" fillId="22" borderId="0" xfId="0" applyFont="1" applyFill="1" applyBorder="1" applyAlignment="1" applyProtection="1">
      <alignment horizontal="center"/>
      <protection hidden="1"/>
    </xf>
    <xf numFmtId="0" fontId="1" fillId="22" borderId="11" xfId="0" applyFont="1" applyFill="1" applyBorder="1" applyAlignment="1" applyProtection="1">
      <alignment horizontal="center"/>
      <protection hidden="1"/>
    </xf>
    <xf numFmtId="0" fontId="1" fillId="22" borderId="12" xfId="0" applyFont="1" applyFill="1" applyBorder="1" applyAlignment="1" applyProtection="1">
      <alignment horizontal="center"/>
      <protection hidden="1"/>
    </xf>
    <xf numFmtId="0" fontId="1" fillId="22" borderId="13" xfId="0" applyFont="1" applyFill="1" applyBorder="1" applyAlignment="1" applyProtection="1">
      <alignment horizontal="center"/>
      <protection hidden="1"/>
    </xf>
    <xf numFmtId="0" fontId="1" fillId="22" borderId="25" xfId="0" applyFont="1" applyFill="1" applyBorder="1" applyAlignment="1" applyProtection="1">
      <alignment horizontal="center"/>
      <protection hidden="1"/>
    </xf>
    <xf numFmtId="0" fontId="1" fillId="22" borderId="15" xfId="0" applyFont="1" applyFill="1" applyBorder="1" applyAlignment="1" applyProtection="1">
      <alignment horizontal="center"/>
      <protection hidden="1"/>
    </xf>
    <xf numFmtId="0" fontId="1" fillId="22" borderId="16" xfId="0" applyFont="1" applyFill="1" applyBorder="1" applyAlignment="1" applyProtection="1">
      <alignment horizontal="center"/>
      <protection hidden="1"/>
    </xf>
    <xf numFmtId="188" fontId="13" fillId="19" borderId="10" xfId="0" applyNumberFormat="1" applyFont="1" applyFill="1" applyBorder="1" applyAlignment="1" applyProtection="1">
      <alignment horizontal="center"/>
      <protection hidden="1"/>
    </xf>
    <xf numFmtId="188" fontId="13" fillId="19" borderId="11" xfId="0" applyNumberFormat="1" applyFont="1" applyFill="1" applyBorder="1" applyAlignment="1" applyProtection="1">
      <alignment horizontal="center"/>
      <protection hidden="1"/>
    </xf>
    <xf numFmtId="40" fontId="9" fillId="19" borderId="10" xfId="0" applyNumberFormat="1" applyFont="1" applyFill="1" applyBorder="1" applyAlignment="1" applyProtection="1">
      <alignment horizontal="center"/>
      <protection hidden="1"/>
    </xf>
    <xf numFmtId="40" fontId="9" fillId="19" borderId="11" xfId="0" applyNumberFormat="1" applyFont="1" applyFill="1" applyBorder="1" applyAlignment="1" applyProtection="1">
      <alignment horizontal="center"/>
      <protection hidden="1"/>
    </xf>
    <xf numFmtId="40" fontId="13" fillId="22" borderId="32" xfId="0" applyNumberFormat="1" applyFont="1" applyFill="1" applyBorder="1" applyAlignment="1" applyProtection="1">
      <alignment horizontal="center"/>
      <protection hidden="1"/>
    </xf>
    <xf numFmtId="40" fontId="13" fillId="22" borderId="36" xfId="0" applyNumberFormat="1" applyFont="1" applyFill="1" applyBorder="1" applyAlignment="1" applyProtection="1">
      <alignment horizontal="center"/>
      <protection hidden="1"/>
    </xf>
    <xf numFmtId="40" fontId="21" fillId="22" borderId="32" xfId="0" applyNumberFormat="1" applyFont="1" applyFill="1" applyBorder="1" applyAlignment="1" applyProtection="1">
      <alignment horizontal="center"/>
      <protection hidden="1"/>
    </xf>
    <xf numFmtId="40" fontId="21" fillId="22" borderId="36" xfId="0" applyNumberFormat="1" applyFont="1" applyFill="1" applyBorder="1" applyAlignment="1" applyProtection="1">
      <alignment horizontal="center"/>
      <protection hidden="1"/>
    </xf>
    <xf numFmtId="0" fontId="1" fillId="19" borderId="51" xfId="0" applyFont="1" applyFill="1" applyBorder="1" applyAlignment="1" applyProtection="1">
      <alignment horizontal="center"/>
      <protection hidden="1"/>
    </xf>
    <xf numFmtId="0" fontId="1" fillId="19" borderId="17" xfId="0" applyFont="1" applyFill="1" applyBorder="1" applyAlignment="1" applyProtection="1">
      <alignment horizontal="center"/>
      <protection hidden="1"/>
    </xf>
    <xf numFmtId="0" fontId="1" fillId="22" borderId="18" xfId="0" applyFont="1" applyFill="1" applyBorder="1" applyAlignment="1" applyProtection="1">
      <alignment horizontal="right"/>
      <protection hidden="1"/>
    </xf>
    <xf numFmtId="0" fontId="1" fillId="22" borderId="19" xfId="0" applyFont="1" applyFill="1" applyBorder="1" applyAlignment="1" applyProtection="1">
      <alignment horizontal="right"/>
      <protection hidden="1"/>
    </xf>
    <xf numFmtId="0" fontId="16" fillId="15" borderId="0" xfId="0" applyFont="1" applyFill="1" applyBorder="1" applyAlignment="1" applyProtection="1">
      <alignment horizontal="center"/>
      <protection hidden="1" locked="0"/>
    </xf>
    <xf numFmtId="0" fontId="6" fillId="19" borderId="68" xfId="0" applyFont="1" applyFill="1" applyBorder="1" applyAlignment="1" applyProtection="1">
      <alignment horizontal="center"/>
      <protection hidden="1"/>
    </xf>
    <xf numFmtId="0" fontId="12" fillId="19" borderId="65" xfId="0" applyFont="1" applyFill="1" applyBorder="1" applyAlignment="1" applyProtection="1">
      <alignment horizontal="center"/>
      <protection hidden="1"/>
    </xf>
    <xf numFmtId="0" fontId="12" fillId="19" borderId="66" xfId="0" applyFont="1" applyFill="1" applyBorder="1" applyAlignment="1" applyProtection="1">
      <alignment horizontal="center"/>
      <protection hidden="1"/>
    </xf>
    <xf numFmtId="0" fontId="6" fillId="20" borderId="68" xfId="0" applyFont="1" applyFill="1" applyBorder="1" applyAlignment="1" applyProtection="1">
      <alignment horizontal="center"/>
      <protection hidden="1"/>
    </xf>
    <xf numFmtId="0" fontId="6" fillId="20" borderId="65" xfId="0" applyFont="1" applyFill="1" applyBorder="1" applyAlignment="1" applyProtection="1">
      <alignment horizontal="center"/>
      <protection hidden="1"/>
    </xf>
    <xf numFmtId="0" fontId="6" fillId="20" borderId="66" xfId="0" applyFont="1" applyFill="1" applyBorder="1" applyAlignment="1" applyProtection="1">
      <alignment horizontal="center"/>
      <protection hidden="1"/>
    </xf>
    <xf numFmtId="0" fontId="27" fillId="23" borderId="0" xfId="0" applyFont="1" applyFill="1" applyBorder="1" applyAlignment="1" applyProtection="1">
      <alignment horizontal="center"/>
      <protection hidden="1"/>
    </xf>
    <xf numFmtId="0" fontId="1" fillId="22" borderId="46" xfId="0" applyFont="1" applyFill="1" applyBorder="1" applyAlignment="1" applyProtection="1">
      <alignment horizontal="right"/>
      <protection hidden="1"/>
    </xf>
    <xf numFmtId="0" fontId="1" fillId="22" borderId="32" xfId="0" applyFont="1" applyFill="1" applyBorder="1" applyAlignment="1" applyProtection="1">
      <alignment horizontal="right"/>
      <protection hidden="1"/>
    </xf>
    <xf numFmtId="0" fontId="32" fillId="24" borderId="74" xfId="0" applyFont="1" applyFill="1" applyBorder="1" applyAlignment="1" applyProtection="1">
      <alignment horizontal="center" vertical="center"/>
      <protection hidden="1"/>
    </xf>
    <xf numFmtId="0" fontId="32" fillId="24" borderId="70" xfId="0" applyFont="1" applyFill="1" applyBorder="1" applyAlignment="1" applyProtection="1">
      <alignment horizontal="center" vertical="center"/>
      <protection hidden="1"/>
    </xf>
    <xf numFmtId="0" fontId="32" fillId="24" borderId="15" xfId="0" applyFont="1" applyFill="1" applyBorder="1" applyAlignment="1" applyProtection="1">
      <alignment horizontal="center" vertical="center"/>
      <protection hidden="1"/>
    </xf>
    <xf numFmtId="0" fontId="32" fillId="24" borderId="16" xfId="0" applyFont="1" applyFill="1" applyBorder="1" applyAlignment="1" applyProtection="1">
      <alignment horizontal="center" vertical="center"/>
      <protection hidden="1"/>
    </xf>
    <xf numFmtId="0" fontId="22" fillId="7" borderId="75" xfId="0" applyFont="1" applyFill="1" applyBorder="1" applyAlignment="1" applyProtection="1">
      <alignment horizontal="center" vertical="center"/>
      <protection hidden="1"/>
    </xf>
    <xf numFmtId="0" fontId="22" fillId="7" borderId="76" xfId="0" applyFont="1" applyFill="1" applyBorder="1" applyAlignment="1" applyProtection="1">
      <alignment horizontal="center" vertical="center"/>
      <protection hidden="1"/>
    </xf>
    <xf numFmtId="0" fontId="22" fillId="7" borderId="77" xfId="0" applyFont="1" applyFill="1" applyBorder="1" applyAlignment="1" applyProtection="1">
      <alignment horizontal="center" vertical="center"/>
      <protection hidden="1"/>
    </xf>
    <xf numFmtId="0" fontId="27" fillId="23" borderId="0" xfId="0" applyFont="1" applyFill="1" applyBorder="1" applyAlignment="1" applyProtection="1">
      <alignment horizontal="right"/>
      <protection hidden="1"/>
    </xf>
    <xf numFmtId="0" fontId="1" fillId="22" borderId="43" xfId="0" applyFont="1" applyFill="1" applyBorder="1" applyAlignment="1" applyProtection="1">
      <alignment horizontal="center"/>
      <protection hidden="1"/>
    </xf>
    <xf numFmtId="0" fontId="1" fillId="22" borderId="22" xfId="0" applyFont="1" applyFill="1" applyBorder="1" applyAlignment="1" applyProtection="1">
      <alignment horizontal="center"/>
      <protection hidden="1"/>
    </xf>
    <xf numFmtId="0" fontId="1" fillId="22" borderId="78" xfId="0" applyFont="1" applyFill="1" applyBorder="1" applyAlignment="1" applyProtection="1">
      <alignment horizontal="center"/>
      <protection hidden="1"/>
    </xf>
    <xf numFmtId="0" fontId="1" fillId="22" borderId="21" xfId="0" applyFont="1" applyFill="1" applyBorder="1" applyAlignment="1" applyProtection="1">
      <alignment horizontal="center"/>
      <protection hidden="1"/>
    </xf>
    <xf numFmtId="0" fontId="1" fillId="22" borderId="18" xfId="0" applyFont="1" applyFill="1" applyBorder="1" applyAlignment="1" applyProtection="1">
      <alignment horizontal="center"/>
      <protection hidden="1"/>
    </xf>
    <xf numFmtId="0" fontId="1" fillId="22" borderId="19" xfId="0" applyFont="1" applyFill="1" applyBorder="1" applyAlignment="1" applyProtection="1">
      <alignment horizontal="center"/>
      <protection hidden="1"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15" borderId="28" xfId="0" applyFont="1" applyFill="1" applyBorder="1" applyAlignment="1" applyProtection="1">
      <alignment horizontal="left"/>
      <protection hidden="1"/>
    </xf>
    <xf numFmtId="0" fontId="4" fillId="15" borderId="12" xfId="0" applyFont="1" applyFill="1" applyBorder="1" applyAlignment="1" applyProtection="1">
      <alignment horizontal="center"/>
      <protection hidden="1"/>
    </xf>
    <xf numFmtId="0" fontId="4" fillId="15" borderId="14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35" fillId="5" borderId="46" xfId="0" applyFont="1" applyFill="1" applyBorder="1" applyAlignment="1" applyProtection="1">
      <alignment horizontal="center" vertical="center"/>
      <protection hidden="1"/>
    </xf>
    <xf numFmtId="0" fontId="36" fillId="5" borderId="32" xfId="0" applyFont="1" applyFill="1" applyBorder="1" applyAlignment="1" applyProtection="1">
      <alignment horizontal="center" vertical="center"/>
      <protection hidden="1"/>
    </xf>
    <xf numFmtId="0" fontId="36" fillId="5" borderId="82" xfId="0" applyFont="1" applyFill="1" applyBorder="1" applyAlignment="1" applyProtection="1">
      <alignment horizontal="center" vertical="center"/>
      <protection hidden="1"/>
    </xf>
    <xf numFmtId="0" fontId="34" fillId="15" borderId="16" xfId="0" applyFont="1" applyFill="1" applyBorder="1" applyAlignment="1" applyProtection="1">
      <alignment horizontal="right"/>
      <protection hidden="1"/>
    </xf>
    <xf numFmtId="202" fontId="4" fillId="15" borderId="16" xfId="0" applyNumberFormat="1" applyFont="1" applyFill="1" applyBorder="1" applyAlignment="1" applyProtection="1">
      <alignment horizontal="center"/>
      <protection hidden="1"/>
    </xf>
    <xf numFmtId="202" fontId="4" fillId="15" borderId="17" xfId="0" applyNumberFormat="1" applyFont="1" applyFill="1" applyBorder="1" applyAlignment="1" applyProtection="1">
      <alignment horizontal="center"/>
      <protection hidden="1"/>
    </xf>
    <xf numFmtId="191" fontId="34" fillId="15" borderId="46" xfId="0" applyNumberFormat="1" applyFont="1" applyFill="1" applyBorder="1" applyAlignment="1" applyProtection="1">
      <alignment horizontal="center" vertical="center"/>
      <protection hidden="1" locked="0"/>
    </xf>
    <xf numFmtId="191" fontId="34" fillId="15" borderId="32" xfId="0" applyNumberFormat="1" applyFont="1" applyFill="1" applyBorder="1" applyAlignment="1" applyProtection="1">
      <alignment horizontal="center" vertical="center"/>
      <protection hidden="1" locked="0"/>
    </xf>
    <xf numFmtId="191" fontId="34" fillId="15" borderId="82" xfId="0" applyNumberFormat="1" applyFont="1" applyFill="1" applyBorder="1" applyAlignment="1" applyProtection="1">
      <alignment horizontal="center" vertical="center"/>
      <protection hidden="1" locked="0"/>
    </xf>
    <xf numFmtId="0" fontId="64" fillId="5" borderId="59" xfId="0" applyFont="1" applyFill="1" applyBorder="1" applyAlignment="1" applyProtection="1">
      <alignment horizontal="center" vertical="center"/>
      <protection hidden="1"/>
    </xf>
    <xf numFmtId="0" fontId="64" fillId="5" borderId="60" xfId="0" applyFont="1" applyFill="1" applyBorder="1" applyAlignment="1" applyProtection="1">
      <alignment horizontal="center" vertical="center"/>
      <protection hidden="1"/>
    </xf>
    <xf numFmtId="0" fontId="64" fillId="5" borderId="61" xfId="0" applyFont="1" applyFill="1" applyBorder="1" applyAlignment="1" applyProtection="1">
      <alignment horizontal="center" vertical="center"/>
      <protection hidden="1"/>
    </xf>
    <xf numFmtId="0" fontId="64" fillId="5" borderId="64" xfId="0" applyFont="1" applyFill="1" applyBorder="1" applyAlignment="1" applyProtection="1">
      <alignment horizontal="center" vertical="center"/>
      <protection hidden="1"/>
    </xf>
    <xf numFmtId="0" fontId="64" fillId="5" borderId="56" xfId="0" applyFont="1" applyFill="1" applyBorder="1" applyAlignment="1" applyProtection="1">
      <alignment horizontal="center" vertical="center"/>
      <protection hidden="1"/>
    </xf>
    <xf numFmtId="0" fontId="64" fillId="5" borderId="58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jpeg" /><Relationship Id="rId4" Type="http://schemas.openxmlformats.org/officeDocument/2006/relationships/image" Target="../media/image8.emf" /><Relationship Id="rId5" Type="http://schemas.openxmlformats.org/officeDocument/2006/relationships/image" Target="../media/image12.png" /><Relationship Id="rId6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66675</xdr:rowOff>
    </xdr:from>
    <xdr:to>
      <xdr:col>10</xdr:col>
      <xdr:colOff>723900</xdr:colOff>
      <xdr:row>6</xdr:row>
      <xdr:rowOff>57150</xdr:rowOff>
    </xdr:to>
    <xdr:sp>
      <xdr:nvSpPr>
        <xdr:cNvPr id="1" name="WordArt 35"/>
        <xdr:cNvSpPr>
          <a:spLocks/>
        </xdr:cNvSpPr>
      </xdr:nvSpPr>
      <xdr:spPr>
        <a:xfrm>
          <a:off x="4914900" y="66675"/>
          <a:ext cx="4819650" cy="1200150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2800" b="1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00FF"/>
              </a:solidFill>
              <a:latin typeface="Times New Roman"/>
              <a:cs typeface="Times New Roman"/>
            </a:rPr>
            <a:t>INDEMNITÉS CONCOURS OFFICIELS CD36</a:t>
          </a:r>
        </a:p>
      </xdr:txBody>
    </xdr:sp>
    <xdr:clientData/>
  </xdr:twoCellAnchor>
  <xdr:twoCellAnchor editAs="oneCell">
    <xdr:from>
      <xdr:col>1</xdr:col>
      <xdr:colOff>295275</xdr:colOff>
      <xdr:row>1</xdr:row>
      <xdr:rowOff>28575</xdr:rowOff>
    </xdr:from>
    <xdr:to>
      <xdr:col>2</xdr:col>
      <xdr:colOff>704850</xdr:colOff>
      <xdr:row>6</xdr:row>
      <xdr:rowOff>171450</xdr:rowOff>
    </xdr:to>
    <xdr:pic>
      <xdr:nvPicPr>
        <xdr:cNvPr id="2" name="Picture 151" descr="coq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238125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10</xdr:row>
      <xdr:rowOff>133350</xdr:rowOff>
    </xdr:from>
    <xdr:to>
      <xdr:col>12</xdr:col>
      <xdr:colOff>19050</xdr:colOff>
      <xdr:row>16</xdr:row>
      <xdr:rowOff>180975</xdr:rowOff>
    </xdr:to>
    <xdr:pic>
      <xdr:nvPicPr>
        <xdr:cNvPr id="3" name="Picture 152" descr="log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9825" y="2695575"/>
          <a:ext cx="108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38100</xdr:rowOff>
    </xdr:from>
    <xdr:to>
      <xdr:col>12</xdr:col>
      <xdr:colOff>95250</xdr:colOff>
      <xdr:row>6</xdr:row>
      <xdr:rowOff>180975</xdr:rowOff>
    </xdr:to>
    <xdr:pic>
      <xdr:nvPicPr>
        <xdr:cNvPr id="4" name="Picture 155" descr="coq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247650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266700</xdr:rowOff>
    </xdr:from>
    <xdr:to>
      <xdr:col>7</xdr:col>
      <xdr:colOff>28575</xdr:colOff>
      <xdr:row>10</xdr:row>
      <xdr:rowOff>19050</xdr:rowOff>
    </xdr:to>
    <xdr:pic>
      <xdr:nvPicPr>
        <xdr:cNvPr id="5" name="Picture 156" descr="bouton-4 parties EQUIP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2028825"/>
          <a:ext cx="1152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11</xdr:row>
      <xdr:rowOff>95250</xdr:rowOff>
    </xdr:from>
    <xdr:to>
      <xdr:col>5</xdr:col>
      <xdr:colOff>152400</xdr:colOff>
      <xdr:row>13</xdr:row>
      <xdr:rowOff>57150</xdr:rowOff>
    </xdr:to>
    <xdr:pic>
      <xdr:nvPicPr>
        <xdr:cNvPr id="6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24350" y="2819400"/>
          <a:ext cx="1581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</xdr:colOff>
      <xdr:row>23</xdr:row>
      <xdr:rowOff>76200</xdr:rowOff>
    </xdr:from>
    <xdr:to>
      <xdr:col>10</xdr:col>
      <xdr:colOff>666750</xdr:colOff>
      <xdr:row>24</xdr:row>
      <xdr:rowOff>47625</xdr:rowOff>
    </xdr:to>
    <xdr:pic>
      <xdr:nvPicPr>
        <xdr:cNvPr id="7" name="Picture 1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5143500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10</xdr:row>
      <xdr:rowOff>104775</xdr:rowOff>
    </xdr:from>
    <xdr:to>
      <xdr:col>2</xdr:col>
      <xdr:colOff>714375</xdr:colOff>
      <xdr:row>17</xdr:row>
      <xdr:rowOff>47625</xdr:rowOff>
    </xdr:to>
    <xdr:pic>
      <xdr:nvPicPr>
        <xdr:cNvPr id="8" name="Picture 1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667000"/>
          <a:ext cx="11049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180975</xdr:rowOff>
    </xdr:from>
    <xdr:to>
      <xdr:col>30</xdr:col>
      <xdr:colOff>0</xdr:colOff>
      <xdr:row>29</xdr:row>
      <xdr:rowOff>57150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209550" y="3895725"/>
          <a:ext cx="89630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Les cellules de couleur blanches peuvent êtres modifiées par les organisateurs.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Dans les cellules: 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14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Reste à distribuer</a:t>
          </a:r>
          <a:r>
            <a:rPr lang="en-US" cap="none" sz="14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]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les sommes doivent toutes être à </a:t>
          </a:r>
          <a:r>
            <a:rPr lang="en-US" cap="none" sz="1400" b="1" i="0" u="sng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0.00€</a:t>
          </a:r>
          <a:r>
            <a:rPr lang="en-US" cap="none" sz="14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Une fois les prix du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et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sont terminé , cliquez sur le bouton 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Dotations et imprimez la feuille.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   IMPORTANT: Cette Version est réservée uniquement pour le Comité. 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Elle pourra être utilisée seulement par les personnes responsables du CD36 avec l'accord du Président du COMITÉ. Une autre version sera utilisée par les sociétés qui ne donnera pas accès à la feuille de répartiction des prix. La version Comité est distinée à l'organisation des compétitions spéciales.                       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11</xdr:col>
      <xdr:colOff>114300</xdr:colOff>
      <xdr:row>29</xdr:row>
      <xdr:rowOff>85725</xdr:rowOff>
    </xdr:from>
    <xdr:to>
      <xdr:col>12</xdr:col>
      <xdr:colOff>666750</xdr:colOff>
      <xdr:row>30</xdr:row>
      <xdr:rowOff>200025</xdr:rowOff>
    </xdr:to>
    <xdr:pic>
      <xdr:nvPicPr>
        <xdr:cNvPr id="2" name="Picture 19" descr="concours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59817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29</xdr:row>
      <xdr:rowOff>95250</xdr:rowOff>
    </xdr:from>
    <xdr:to>
      <xdr:col>27</xdr:col>
      <xdr:colOff>647700</xdr:colOff>
      <xdr:row>30</xdr:row>
      <xdr:rowOff>180975</xdr:rowOff>
    </xdr:to>
    <xdr:pic>
      <xdr:nvPicPr>
        <xdr:cNvPr id="3" name="Picture 20" descr="concours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599122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45</xdr:row>
      <xdr:rowOff>133350</xdr:rowOff>
    </xdr:from>
    <xdr:to>
      <xdr:col>12</xdr:col>
      <xdr:colOff>638175</xdr:colOff>
      <xdr:row>47</xdr:row>
      <xdr:rowOff>161925</xdr:rowOff>
    </xdr:to>
    <xdr:pic>
      <xdr:nvPicPr>
        <xdr:cNvPr id="4" name="Picture 21" descr="concours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8867775"/>
          <a:ext cx="1266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85725</xdr:colOff>
      <xdr:row>2</xdr:row>
      <xdr:rowOff>171450</xdr:rowOff>
    </xdr:from>
    <xdr:to>
      <xdr:col>34</xdr:col>
      <xdr:colOff>504825</xdr:colOff>
      <xdr:row>7</xdr:row>
      <xdr:rowOff>142875</xdr:rowOff>
    </xdr:to>
    <xdr:sp>
      <xdr:nvSpPr>
        <xdr:cNvPr id="5" name="Text Box 127"/>
        <xdr:cNvSpPr txBox="1">
          <a:spLocks noChangeArrowheads="1"/>
        </xdr:cNvSpPr>
      </xdr:nvSpPr>
      <xdr:spPr>
        <a:xfrm>
          <a:off x="9658350" y="714375"/>
          <a:ext cx="298132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Zone réservée aux caches codes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xxxxxxxxxxxxxxxxxroger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</a:t>
          </a:r>
        </a:p>
      </xdr:txBody>
    </xdr:sp>
    <xdr:clientData/>
  </xdr:twoCellAnchor>
  <xdr:twoCellAnchor editAs="oneCell">
    <xdr:from>
      <xdr:col>18</xdr:col>
      <xdr:colOff>333375</xdr:colOff>
      <xdr:row>59</xdr:row>
      <xdr:rowOff>152400</xdr:rowOff>
    </xdr:from>
    <xdr:to>
      <xdr:col>28</xdr:col>
      <xdr:colOff>0</xdr:colOff>
      <xdr:row>60</xdr:row>
      <xdr:rowOff>114300</xdr:rowOff>
    </xdr:to>
    <xdr:pic>
      <xdr:nvPicPr>
        <xdr:cNvPr id="6" name="Picture 1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11315700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16</xdr:row>
      <xdr:rowOff>28575</xdr:rowOff>
    </xdr:from>
    <xdr:to>
      <xdr:col>8</xdr:col>
      <xdr:colOff>295275</xdr:colOff>
      <xdr:row>18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3524250"/>
          <a:ext cx="138112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19050</xdr:colOff>
      <xdr:row>3</xdr:row>
      <xdr:rowOff>28575</xdr:rowOff>
    </xdr:from>
    <xdr:to>
      <xdr:col>16</xdr:col>
      <xdr:colOff>66675</xdr:colOff>
      <xdr:row>14</xdr:row>
      <xdr:rowOff>190500</xdr:rowOff>
    </xdr:to>
    <xdr:pic>
      <xdr:nvPicPr>
        <xdr:cNvPr id="2" name="Cach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885825"/>
          <a:ext cx="28575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28575</xdr:rowOff>
    </xdr:from>
    <xdr:to>
      <xdr:col>16</xdr:col>
      <xdr:colOff>19050</xdr:colOff>
      <xdr:row>15</xdr:row>
      <xdr:rowOff>95250</xdr:rowOff>
    </xdr:to>
    <xdr:pic>
      <xdr:nvPicPr>
        <xdr:cNvPr id="3" name="Cache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885825"/>
          <a:ext cx="56769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18</xdr:row>
      <xdr:rowOff>161925</xdr:rowOff>
    </xdr:from>
    <xdr:to>
      <xdr:col>5</xdr:col>
      <xdr:colOff>66675</xdr:colOff>
      <xdr:row>19</xdr:row>
      <xdr:rowOff>76200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4076700"/>
          <a:ext cx="1609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BA718"/>
  <sheetViews>
    <sheetView showGridLines="0" tabSelected="1" zoomScalePageLayoutView="0" workbookViewId="0" topLeftCell="A1">
      <pane ySplit="28" topLeftCell="BM29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40.57421875" style="228" customWidth="1"/>
    <col min="2" max="5" width="11.421875" style="222" customWidth="1"/>
    <col min="6" max="6" width="8.00390625" style="222" customWidth="1"/>
    <col min="7" max="7" width="12.57421875" style="222" customWidth="1"/>
    <col min="8" max="8" width="10.28125" style="222" customWidth="1"/>
    <col min="9" max="9" width="12.57421875" style="222" customWidth="1"/>
    <col min="10" max="10" width="5.421875" style="222" customWidth="1"/>
    <col min="11" max="11" width="15.140625" style="222" customWidth="1"/>
    <col min="12" max="12" width="16.140625" style="222" customWidth="1"/>
    <col min="13" max="13" width="5.421875" style="222" customWidth="1"/>
    <col min="14" max="25" width="11.421875" style="228" customWidth="1"/>
    <col min="26" max="28" width="11.421875" style="221" customWidth="1"/>
    <col min="29" max="16384" width="11.421875" style="1" customWidth="1"/>
  </cols>
  <sheetData>
    <row r="1" spans="1:13" ht="16.5" customHeight="1">
      <c r="A1" s="245"/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1:13" ht="16.5" customHeight="1">
      <c r="A2" s="246"/>
      <c r="M2" s="248"/>
    </row>
    <row r="3" spans="1:13" ht="15" customHeight="1">
      <c r="A3" s="246"/>
      <c r="M3" s="248"/>
    </row>
    <row r="4" spans="1:13" ht="15" customHeight="1">
      <c r="A4" s="246"/>
      <c r="M4" s="248"/>
    </row>
    <row r="5" spans="1:13" ht="16.5" customHeight="1">
      <c r="A5" s="246"/>
      <c r="M5" s="248"/>
    </row>
    <row r="6" spans="1:13" ht="15.75" customHeight="1">
      <c r="A6" s="246"/>
      <c r="M6" s="248"/>
    </row>
    <row r="7" spans="1:13" ht="15.75" customHeight="1">
      <c r="A7" s="246"/>
      <c r="M7" s="248"/>
    </row>
    <row r="8" spans="1:13" ht="27.75" customHeight="1">
      <c r="A8" s="246"/>
      <c r="C8" s="278" t="s">
        <v>115</v>
      </c>
      <c r="D8" s="278"/>
      <c r="E8" s="278"/>
      <c r="F8" s="278"/>
      <c r="G8" s="278"/>
      <c r="H8" s="278"/>
      <c r="I8" s="278"/>
      <c r="J8" s="278"/>
      <c r="K8" s="278"/>
      <c r="M8" s="248"/>
    </row>
    <row r="9" spans="1:13" ht="21.75" customHeight="1" thickBot="1">
      <c r="A9" s="246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1"/>
    </row>
    <row r="10" spans="1:13" ht="41.25" customHeight="1" thickBot="1">
      <c r="A10" s="246"/>
      <c r="C10" s="223"/>
      <c r="D10" s="300" t="s">
        <v>106</v>
      </c>
      <c r="E10" s="301"/>
      <c r="F10" s="302"/>
      <c r="G10" s="223"/>
      <c r="H10" s="230">
        <f>'Calculs Auto'!L6</f>
        <v>32</v>
      </c>
      <c r="I10" s="295" t="s">
        <v>117</v>
      </c>
      <c r="J10" s="276"/>
      <c r="K10" s="277"/>
      <c r="M10" s="248"/>
    </row>
    <row r="11" spans="1:13" ht="12.75">
      <c r="A11" s="246"/>
      <c r="C11" s="223"/>
      <c r="D11" s="223"/>
      <c r="E11" s="223"/>
      <c r="F11" s="223"/>
      <c r="G11" s="223"/>
      <c r="H11" s="223"/>
      <c r="M11" s="249">
        <v>1</v>
      </c>
    </row>
    <row r="12" spans="1:13" ht="15.75">
      <c r="A12" s="246"/>
      <c r="C12" s="223"/>
      <c r="D12" s="223"/>
      <c r="E12" s="223"/>
      <c r="F12" s="223"/>
      <c r="G12" s="224" t="s">
        <v>101</v>
      </c>
      <c r="H12" s="225">
        <f>'Calculs Auto'!AA6</f>
        <v>55</v>
      </c>
      <c r="I12" s="224"/>
      <c r="J12" s="225"/>
      <c r="M12" s="249"/>
    </row>
    <row r="13" spans="1:13" ht="15.75">
      <c r="A13" s="246"/>
      <c r="C13" s="223"/>
      <c r="D13" s="223"/>
      <c r="E13" s="223"/>
      <c r="F13" s="223"/>
      <c r="G13" s="224" t="s">
        <v>102</v>
      </c>
      <c r="H13" s="225">
        <f>'Calculs Auto'!AA7</f>
        <v>35</v>
      </c>
      <c r="M13" s="249"/>
    </row>
    <row r="14" spans="1:13" ht="15.75">
      <c r="A14" s="246"/>
      <c r="C14" s="223"/>
      <c r="D14" s="223"/>
      <c r="E14" s="223"/>
      <c r="F14" s="223"/>
      <c r="G14" s="224" t="s">
        <v>103</v>
      </c>
      <c r="H14" s="225">
        <f>'Calculs Auto'!AA8</f>
        <v>10</v>
      </c>
      <c r="M14" s="249"/>
    </row>
    <row r="15" spans="1:13" ht="16.5" thickBot="1">
      <c r="A15" s="246"/>
      <c r="C15" s="223"/>
      <c r="D15" s="223"/>
      <c r="E15" s="223"/>
      <c r="F15" s="223"/>
      <c r="G15" s="224"/>
      <c r="H15" s="225"/>
      <c r="M15" s="249"/>
    </row>
    <row r="16" spans="1:13" ht="15.75">
      <c r="A16" s="246"/>
      <c r="C16" s="223"/>
      <c r="D16" s="223"/>
      <c r="E16" s="274" t="s">
        <v>104</v>
      </c>
      <c r="F16" s="275"/>
      <c r="G16" s="275"/>
      <c r="H16" s="275"/>
      <c r="I16" s="275"/>
      <c r="J16" s="268"/>
      <c r="M16" s="249"/>
    </row>
    <row r="17" spans="1:13" ht="16.5" thickBot="1">
      <c r="A17" s="246"/>
      <c r="C17" s="223"/>
      <c r="D17" s="223"/>
      <c r="E17" s="269" t="s">
        <v>105</v>
      </c>
      <c r="F17" s="270"/>
      <c r="G17" s="270"/>
      <c r="H17" s="270"/>
      <c r="I17" s="270"/>
      <c r="J17" s="271"/>
      <c r="M17" s="249"/>
    </row>
    <row r="18" spans="1:13" ht="13.5" thickBot="1">
      <c r="A18" s="246"/>
      <c r="C18" s="223"/>
      <c r="D18" s="223"/>
      <c r="E18" s="223"/>
      <c r="F18" s="223"/>
      <c r="G18" s="223"/>
      <c r="H18" s="223"/>
      <c r="M18" s="249"/>
    </row>
    <row r="19" spans="1:13" ht="18.75" customHeight="1">
      <c r="A19" s="246"/>
      <c r="D19" s="285" t="s">
        <v>95</v>
      </c>
      <c r="E19" s="286"/>
      <c r="F19" s="286"/>
      <c r="G19" s="286"/>
      <c r="H19" s="286"/>
      <c r="I19" s="286"/>
      <c r="J19" s="286"/>
      <c r="K19" s="287"/>
      <c r="M19" s="249"/>
    </row>
    <row r="20" spans="1:13" ht="13.5" customHeight="1">
      <c r="A20" s="246"/>
      <c r="D20" s="288" t="s">
        <v>96</v>
      </c>
      <c r="E20" s="289"/>
      <c r="F20" s="289"/>
      <c r="G20" s="289"/>
      <c r="H20" s="289"/>
      <c r="I20" s="289"/>
      <c r="J20" s="289"/>
      <c r="K20" s="290"/>
      <c r="M20" s="249"/>
    </row>
    <row r="21" spans="1:13" ht="14.25" customHeight="1" thickBot="1">
      <c r="A21" s="246"/>
      <c r="D21" s="291" t="s">
        <v>114</v>
      </c>
      <c r="E21" s="292"/>
      <c r="F21" s="292"/>
      <c r="G21" s="292"/>
      <c r="H21" s="292"/>
      <c r="I21" s="292"/>
      <c r="J21" s="292"/>
      <c r="K21" s="293"/>
      <c r="M21" s="250"/>
    </row>
    <row r="22" spans="1:13" ht="14.25" customHeight="1">
      <c r="A22" s="246"/>
      <c r="D22" s="282"/>
      <c r="E22" s="282"/>
      <c r="F22" s="282"/>
      <c r="G22" s="282"/>
      <c r="H22" s="282"/>
      <c r="I22" s="282"/>
      <c r="J22" s="282"/>
      <c r="K22" s="282"/>
      <c r="M22" s="248"/>
    </row>
    <row r="23" spans="1:13" ht="14.25" customHeight="1" thickBot="1">
      <c r="A23" s="246"/>
      <c r="D23" s="226"/>
      <c r="E23" s="226"/>
      <c r="F23" s="226"/>
      <c r="G23" s="226"/>
      <c r="H23" s="226"/>
      <c r="I23" s="226"/>
      <c r="J23" s="226"/>
      <c r="K23" s="226"/>
      <c r="M23" s="248"/>
    </row>
    <row r="24" spans="1:13" ht="12.75" customHeight="1">
      <c r="A24" s="246"/>
      <c r="D24" s="272" t="s">
        <v>107</v>
      </c>
      <c r="E24" s="273"/>
      <c r="F24" s="273"/>
      <c r="G24" s="273"/>
      <c r="H24" s="273"/>
      <c r="I24" s="273"/>
      <c r="J24" s="273"/>
      <c r="K24" s="296"/>
      <c r="M24" s="248"/>
    </row>
    <row r="25" spans="1:13" ht="13.5" thickBot="1">
      <c r="A25" s="246"/>
      <c r="D25" s="297"/>
      <c r="E25" s="298"/>
      <c r="F25" s="298"/>
      <c r="G25" s="298"/>
      <c r="H25" s="298"/>
      <c r="I25" s="298"/>
      <c r="J25" s="298"/>
      <c r="K25" s="299"/>
      <c r="M25" s="248"/>
    </row>
    <row r="26" spans="1:13" ht="15.75">
      <c r="A26" s="246"/>
      <c r="D26" s="227"/>
      <c r="E26" s="294"/>
      <c r="F26" s="294"/>
      <c r="G26" s="294"/>
      <c r="H26" s="294"/>
      <c r="I26" s="294"/>
      <c r="J26" s="294"/>
      <c r="M26" s="248"/>
    </row>
    <row r="27" spans="1:13" ht="15.75">
      <c r="A27" s="246"/>
      <c r="D27" s="227"/>
      <c r="E27" s="294"/>
      <c r="F27" s="294"/>
      <c r="G27" s="294"/>
      <c r="H27" s="294"/>
      <c r="I27" s="294"/>
      <c r="J27" s="294"/>
      <c r="M27" s="248"/>
    </row>
    <row r="28" spans="1:13" ht="13.5" thickBot="1">
      <c r="A28" s="255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51"/>
    </row>
    <row r="29" spans="1:53" ht="12.75">
      <c r="A29" s="221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</row>
    <row r="30" spans="1:53" ht="12.75">
      <c r="A30" s="22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</row>
    <row r="31" spans="1:53" ht="12.75">
      <c r="A31" s="22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</row>
    <row r="32" spans="1:53" ht="12.75">
      <c r="A32" s="221"/>
      <c r="B32" s="242"/>
      <c r="C32" s="242"/>
      <c r="D32" s="242"/>
      <c r="E32" s="283"/>
      <c r="F32" s="284"/>
      <c r="G32" s="284"/>
      <c r="H32" s="284"/>
      <c r="I32" s="242"/>
      <c r="J32" s="242"/>
      <c r="K32" s="242"/>
      <c r="L32" s="242"/>
      <c r="M32" s="242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</row>
    <row r="33" spans="1:53" ht="12.75">
      <c r="A33" s="221"/>
      <c r="B33" s="242"/>
      <c r="C33" s="242"/>
      <c r="D33" s="242"/>
      <c r="E33" s="284"/>
      <c r="F33" s="284"/>
      <c r="G33" s="284"/>
      <c r="H33" s="284"/>
      <c r="I33" s="242"/>
      <c r="J33" s="242"/>
      <c r="K33" s="242"/>
      <c r="L33" s="242"/>
      <c r="M33" s="242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</row>
    <row r="34" spans="1:53" ht="12.75">
      <c r="A34" s="22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</row>
    <row r="35" spans="1:53" ht="12.75">
      <c r="A35" s="221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</row>
    <row r="36" spans="1:53" ht="12.75">
      <c r="A36" s="221"/>
      <c r="B36" s="242"/>
      <c r="C36" s="242"/>
      <c r="D36" s="242"/>
      <c r="E36" s="242"/>
      <c r="F36" s="242"/>
      <c r="G36" s="243"/>
      <c r="H36" s="243"/>
      <c r="I36" s="242"/>
      <c r="J36" s="242"/>
      <c r="K36" s="242"/>
      <c r="L36" s="242"/>
      <c r="M36" s="242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</row>
    <row r="37" spans="1:53" ht="12.75">
      <c r="A37" s="221"/>
      <c r="B37" s="242"/>
      <c r="C37" s="242"/>
      <c r="D37" s="242"/>
      <c r="E37" s="242"/>
      <c r="F37" s="242"/>
      <c r="G37" s="243"/>
      <c r="H37" s="243"/>
      <c r="I37" s="242"/>
      <c r="J37" s="242"/>
      <c r="K37" s="242"/>
      <c r="L37" s="242"/>
      <c r="M37" s="242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</row>
    <row r="38" spans="1:53" ht="12.75">
      <c r="A38" s="221"/>
      <c r="B38" s="242"/>
      <c r="C38" s="242"/>
      <c r="D38" s="242"/>
      <c r="E38" s="242"/>
      <c r="F38" s="242"/>
      <c r="G38" s="243"/>
      <c r="H38" s="243"/>
      <c r="I38" s="242"/>
      <c r="J38" s="242"/>
      <c r="K38" s="242"/>
      <c r="L38" s="242"/>
      <c r="M38" s="242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</row>
    <row r="39" spans="1:53" ht="12.75">
      <c r="A39" s="22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</row>
    <row r="40" spans="1:53" ht="12.75">
      <c r="A40" s="221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</row>
    <row r="41" spans="1:53" ht="12.75">
      <c r="A41" s="22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</row>
    <row r="42" spans="1:53" ht="12.75">
      <c r="A42" s="221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</row>
    <row r="43" spans="1:53" ht="20.25">
      <c r="A43" s="221"/>
      <c r="B43" s="242"/>
      <c r="C43" s="242"/>
      <c r="D43" s="242"/>
      <c r="E43" s="279"/>
      <c r="F43" s="279"/>
      <c r="G43" s="242"/>
      <c r="H43" s="242"/>
      <c r="I43" s="242"/>
      <c r="J43" s="242"/>
      <c r="K43" s="242"/>
      <c r="L43" s="242"/>
      <c r="M43" s="242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</row>
    <row r="44" spans="1:53" ht="12.75">
      <c r="A44" s="22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</row>
    <row r="45" spans="1:53" ht="12.75">
      <c r="A45" s="221"/>
      <c r="B45" s="242"/>
      <c r="C45" s="243"/>
      <c r="D45" s="243"/>
      <c r="E45" s="243"/>
      <c r="F45" s="243"/>
      <c r="G45" s="242"/>
      <c r="H45" s="242"/>
      <c r="I45" s="242"/>
      <c r="J45" s="242"/>
      <c r="K45" s="242"/>
      <c r="L45" s="242"/>
      <c r="M45" s="242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</row>
    <row r="46" spans="1:53" ht="12.75">
      <c r="A46" s="221"/>
      <c r="B46" s="242"/>
      <c r="C46" s="243"/>
      <c r="D46" s="243"/>
      <c r="E46" s="243"/>
      <c r="F46" s="243"/>
      <c r="G46" s="242"/>
      <c r="H46" s="242"/>
      <c r="I46" s="242"/>
      <c r="J46" s="242"/>
      <c r="K46" s="242"/>
      <c r="L46" s="242"/>
      <c r="M46" s="242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</row>
    <row r="47" spans="1:53" ht="12.75">
      <c r="A47" s="221"/>
      <c r="B47" s="242"/>
      <c r="C47" s="243"/>
      <c r="D47" s="243"/>
      <c r="E47" s="243"/>
      <c r="F47" s="243"/>
      <c r="G47" s="242"/>
      <c r="H47" s="242"/>
      <c r="I47" s="242"/>
      <c r="J47" s="242"/>
      <c r="K47" s="242"/>
      <c r="L47" s="242"/>
      <c r="M47" s="242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</row>
    <row r="48" spans="1:53" ht="12.75">
      <c r="A48" s="221"/>
      <c r="B48" s="242"/>
      <c r="C48" s="243"/>
      <c r="D48" s="243"/>
      <c r="E48" s="243"/>
      <c r="F48" s="243"/>
      <c r="G48" s="242"/>
      <c r="H48" s="242"/>
      <c r="I48" s="242"/>
      <c r="J48" s="242"/>
      <c r="K48" s="242"/>
      <c r="L48" s="242"/>
      <c r="M48" s="242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</row>
    <row r="49" spans="1:53" ht="12.75">
      <c r="A49" s="22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</row>
    <row r="50" spans="1:53" ht="12.75">
      <c r="A50" s="22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</row>
    <row r="51" spans="1:53" ht="12.75">
      <c r="A51" s="22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</row>
    <row r="52" spans="1:53" ht="12.75">
      <c r="A52" s="221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</row>
    <row r="53" spans="1:53" ht="12.75">
      <c r="A53" s="22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</row>
    <row r="54" spans="1:53" ht="12.75">
      <c r="A54" s="221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</row>
    <row r="55" spans="1:53" ht="12.75">
      <c r="A55" s="221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</row>
    <row r="56" spans="1:53" ht="12.75">
      <c r="A56" s="221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</row>
    <row r="57" spans="1:53" ht="12.75">
      <c r="A57" s="22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</row>
    <row r="58" spans="1:53" ht="12.75">
      <c r="A58" s="221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</row>
    <row r="59" spans="1:53" ht="12.75">
      <c r="A59" s="221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</row>
    <row r="60" spans="1:53" ht="12.75">
      <c r="A60" s="221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</row>
    <row r="61" spans="1:53" ht="12.75">
      <c r="A61" s="221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</row>
    <row r="62" spans="1:53" ht="12.75">
      <c r="A62" s="221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</row>
    <row r="63" spans="1:53" ht="12.75">
      <c r="A63" s="221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</row>
    <row r="64" spans="1:53" ht="12.75">
      <c r="A64" s="221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</row>
    <row r="65" spans="1:53" ht="12.75">
      <c r="A65" s="221"/>
      <c r="B65" s="244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</row>
    <row r="66" spans="1:53" ht="12.75">
      <c r="A66" s="22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</row>
    <row r="67" spans="1:53" ht="12.75">
      <c r="A67" s="221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</row>
    <row r="68" spans="1:53" ht="12.75">
      <c r="A68" s="221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</row>
    <row r="69" spans="1:53" ht="12.75">
      <c r="A69" s="221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</row>
    <row r="70" spans="1:53" ht="12.75">
      <c r="A70" s="221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</row>
    <row r="71" spans="1:53" ht="12.75">
      <c r="A71" s="221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</row>
    <row r="72" spans="1:53" ht="12.75">
      <c r="A72" s="221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</row>
    <row r="73" spans="1:53" ht="12.75">
      <c r="A73" s="221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</row>
    <row r="74" spans="1:53" ht="12.75">
      <c r="A74" s="22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</row>
    <row r="75" spans="1:53" ht="12.75">
      <c r="A75" s="221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</row>
    <row r="76" spans="1:53" ht="12.75">
      <c r="A76" s="221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</row>
    <row r="77" spans="1:53" ht="12.75">
      <c r="A77" s="221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</row>
    <row r="78" spans="1:53" ht="12.75">
      <c r="A78" s="221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</row>
    <row r="79" spans="1:53" ht="12.75">
      <c r="A79" s="221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</row>
    <row r="80" spans="1:53" ht="12.75">
      <c r="A80" s="221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</row>
    <row r="81" spans="1:53" ht="12.75">
      <c r="A81" s="22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</row>
    <row r="82" spans="1:53" ht="12.75">
      <c r="A82" s="221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</row>
    <row r="83" spans="1:53" ht="12.75">
      <c r="A83" s="221"/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</row>
    <row r="84" spans="1:53" ht="12.75">
      <c r="A84" s="221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</row>
    <row r="85" spans="1:53" ht="12.75">
      <c r="A85" s="22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</row>
    <row r="86" spans="1:53" ht="12.75">
      <c r="A86" s="221"/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</row>
    <row r="87" spans="1:53" ht="12.75">
      <c r="A87" s="221"/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</row>
    <row r="88" spans="1:53" ht="12.75">
      <c r="A88" s="221"/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</row>
    <row r="89" spans="1:53" ht="12.75">
      <c r="A89" s="221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</row>
    <row r="90" spans="1:53" ht="12.75">
      <c r="A90" s="221"/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</row>
    <row r="91" spans="1:53" ht="12.75">
      <c r="A91" s="221"/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</row>
    <row r="92" spans="1:53" ht="12.75">
      <c r="A92" s="221"/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</row>
    <row r="93" spans="1:53" ht="12.75">
      <c r="A93" s="221"/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</row>
    <row r="94" spans="1:53" ht="12.75">
      <c r="A94" s="221"/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</row>
    <row r="95" spans="1:53" ht="12.75">
      <c r="A95" s="221"/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</row>
    <row r="96" spans="1:53" ht="12.75">
      <c r="A96" s="221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</row>
    <row r="97" spans="1:53" ht="12.75">
      <c r="A97" s="221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</row>
    <row r="98" spans="1:53" ht="12.75">
      <c r="A98" s="221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</row>
    <row r="99" spans="1:53" ht="12.75">
      <c r="A99" s="221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</row>
    <row r="100" spans="1:53" ht="12.75">
      <c r="A100" s="221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</row>
    <row r="101" spans="1:53" ht="12.75">
      <c r="A101" s="221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</row>
    <row r="102" spans="1:53" ht="12.75">
      <c r="A102" s="221"/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</row>
    <row r="103" spans="1:53" ht="12.75">
      <c r="A103" s="221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221"/>
      <c r="AV103" s="221"/>
      <c r="AW103" s="221"/>
      <c r="AX103" s="221"/>
      <c r="AY103" s="221"/>
      <c r="AZ103" s="221"/>
      <c r="BA103" s="221"/>
    </row>
    <row r="104" spans="1:53" ht="12.75">
      <c r="A104" s="221"/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  <c r="AQ104" s="221"/>
      <c r="AR104" s="221"/>
      <c r="AS104" s="221"/>
      <c r="AT104" s="221"/>
      <c r="AU104" s="221"/>
      <c r="AV104" s="221"/>
      <c r="AW104" s="221"/>
      <c r="AX104" s="221"/>
      <c r="AY104" s="221"/>
      <c r="AZ104" s="221"/>
      <c r="BA104" s="221"/>
    </row>
    <row r="105" spans="1:53" ht="12.75">
      <c r="A105" s="221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/>
      <c r="AU105" s="221"/>
      <c r="AV105" s="221"/>
      <c r="AW105" s="221"/>
      <c r="AX105" s="221"/>
      <c r="AY105" s="221"/>
      <c r="AZ105" s="221"/>
      <c r="BA105" s="221"/>
    </row>
    <row r="106" spans="1:53" ht="12.75">
      <c r="A106" s="221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1"/>
      <c r="AO106" s="221"/>
      <c r="AP106" s="221"/>
      <c r="AQ106" s="221"/>
      <c r="AR106" s="221"/>
      <c r="AS106" s="221"/>
      <c r="AT106" s="221"/>
      <c r="AU106" s="221"/>
      <c r="AV106" s="221"/>
      <c r="AW106" s="221"/>
      <c r="AX106" s="221"/>
      <c r="AY106" s="221"/>
      <c r="AZ106" s="221"/>
      <c r="BA106" s="221"/>
    </row>
    <row r="107" spans="1:53" ht="12.75">
      <c r="A107" s="221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AC107" s="221"/>
      <c r="AD107" s="221"/>
      <c r="AE107" s="221"/>
      <c r="AF107" s="221"/>
      <c r="AG107" s="221"/>
      <c r="AH107" s="221"/>
      <c r="AI107" s="221"/>
      <c r="AJ107" s="221"/>
      <c r="AK107" s="221"/>
      <c r="AL107" s="221"/>
      <c r="AM107" s="221"/>
      <c r="AN107" s="221"/>
      <c r="AO107" s="221"/>
      <c r="AP107" s="221"/>
      <c r="AQ107" s="221"/>
      <c r="AR107" s="221"/>
      <c r="AS107" s="221"/>
      <c r="AT107" s="221"/>
      <c r="AU107" s="221"/>
      <c r="AV107" s="221"/>
      <c r="AW107" s="221"/>
      <c r="AX107" s="221"/>
      <c r="AY107" s="221"/>
      <c r="AZ107" s="221"/>
      <c r="BA107" s="221"/>
    </row>
    <row r="108" spans="1:53" ht="12.75">
      <c r="A108" s="221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AC108" s="221"/>
      <c r="AD108" s="221"/>
      <c r="AE108" s="221"/>
      <c r="AF108" s="221"/>
      <c r="AG108" s="221"/>
      <c r="AH108" s="221"/>
      <c r="AI108" s="221"/>
      <c r="AJ108" s="221"/>
      <c r="AK108" s="221"/>
      <c r="AL108" s="221"/>
      <c r="AM108" s="221"/>
      <c r="AN108" s="221"/>
      <c r="AO108" s="221"/>
      <c r="AP108" s="221"/>
      <c r="AQ108" s="221"/>
      <c r="AR108" s="221"/>
      <c r="AS108" s="221"/>
      <c r="AT108" s="221"/>
      <c r="AU108" s="221"/>
      <c r="AV108" s="221"/>
      <c r="AW108" s="221"/>
      <c r="AX108" s="221"/>
      <c r="AY108" s="221"/>
      <c r="AZ108" s="221"/>
      <c r="BA108" s="221"/>
    </row>
    <row r="109" spans="1:53" ht="12.75">
      <c r="A109" s="221"/>
      <c r="B109" s="244" t="s">
        <v>71</v>
      </c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AC109" s="221"/>
      <c r="AD109" s="221"/>
      <c r="AE109" s="221"/>
      <c r="AF109" s="221"/>
      <c r="AG109" s="221"/>
      <c r="AH109" s="221"/>
      <c r="AI109" s="221"/>
      <c r="AJ109" s="221"/>
      <c r="AK109" s="221"/>
      <c r="AL109" s="221"/>
      <c r="AM109" s="221"/>
      <c r="AN109" s="221"/>
      <c r="AO109" s="221"/>
      <c r="AP109" s="221"/>
      <c r="AQ109" s="221"/>
      <c r="AR109" s="221"/>
      <c r="AS109" s="221"/>
      <c r="AT109" s="221"/>
      <c r="AU109" s="221"/>
      <c r="AV109" s="221"/>
      <c r="AW109" s="221"/>
      <c r="AX109" s="221"/>
      <c r="AY109" s="221"/>
      <c r="AZ109" s="221"/>
      <c r="BA109" s="221"/>
    </row>
    <row r="110" spans="1:53" ht="12.75">
      <c r="A110" s="221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AC110" s="221"/>
      <c r="AD110" s="221"/>
      <c r="AE110" s="221"/>
      <c r="AF110" s="221"/>
      <c r="AG110" s="221"/>
      <c r="AH110" s="221"/>
      <c r="AI110" s="221"/>
      <c r="AJ110" s="221"/>
      <c r="AK110" s="221"/>
      <c r="AL110" s="221"/>
      <c r="AM110" s="221"/>
      <c r="AN110" s="221"/>
      <c r="AO110" s="221"/>
      <c r="AP110" s="221"/>
      <c r="AQ110" s="221"/>
      <c r="AR110" s="221"/>
      <c r="AS110" s="221"/>
      <c r="AT110" s="221"/>
      <c r="AU110" s="221"/>
      <c r="AV110" s="221"/>
      <c r="AW110" s="221"/>
      <c r="AX110" s="221"/>
      <c r="AY110" s="221"/>
      <c r="AZ110" s="221"/>
      <c r="BA110" s="221"/>
    </row>
    <row r="111" spans="1:53" ht="12.75">
      <c r="A111" s="221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</row>
    <row r="112" spans="1:53" ht="12.75">
      <c r="A112" s="221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AC112" s="221"/>
      <c r="AD112" s="221"/>
      <c r="AE112" s="221"/>
      <c r="AF112" s="221"/>
      <c r="AG112" s="221"/>
      <c r="AH112" s="221"/>
      <c r="AI112" s="221"/>
      <c r="AJ112" s="221"/>
      <c r="AK112" s="221"/>
      <c r="AL112" s="221"/>
      <c r="AM112" s="221"/>
      <c r="AN112" s="221"/>
      <c r="AO112" s="221"/>
      <c r="AP112" s="221"/>
      <c r="AQ112" s="221"/>
      <c r="AR112" s="221"/>
      <c r="AS112" s="221"/>
      <c r="AT112" s="221"/>
      <c r="AU112" s="221"/>
      <c r="AV112" s="221"/>
      <c r="AW112" s="221"/>
      <c r="AX112" s="221"/>
      <c r="AY112" s="221"/>
      <c r="AZ112" s="221"/>
      <c r="BA112" s="221"/>
    </row>
    <row r="113" spans="1:53" ht="12.75">
      <c r="A113" s="221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  <c r="AL113" s="221"/>
      <c r="AM113" s="221"/>
      <c r="AN113" s="221"/>
      <c r="AO113" s="221"/>
      <c r="AP113" s="221"/>
      <c r="AQ113" s="221"/>
      <c r="AR113" s="221"/>
      <c r="AS113" s="221"/>
      <c r="AT113" s="221"/>
      <c r="AU113" s="221"/>
      <c r="AV113" s="221"/>
      <c r="AW113" s="221"/>
      <c r="AX113" s="221"/>
      <c r="AY113" s="221"/>
      <c r="AZ113" s="221"/>
      <c r="BA113" s="221"/>
    </row>
    <row r="114" spans="1:53" ht="12.75">
      <c r="A114" s="221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  <c r="AR114" s="221"/>
      <c r="AS114" s="221"/>
      <c r="AT114" s="221"/>
      <c r="AU114" s="221"/>
      <c r="AV114" s="221"/>
      <c r="AW114" s="221"/>
      <c r="AX114" s="221"/>
      <c r="AY114" s="221"/>
      <c r="AZ114" s="221"/>
      <c r="BA114" s="221"/>
    </row>
    <row r="115" spans="1:53" ht="12.75">
      <c r="A115" s="221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</row>
    <row r="116" spans="1:53" ht="12.75">
      <c r="A116" s="221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AC116" s="221"/>
      <c r="AD116" s="221"/>
      <c r="AE116" s="221"/>
      <c r="AF116" s="221"/>
      <c r="AG116" s="221"/>
      <c r="AH116" s="221"/>
      <c r="AI116" s="221"/>
      <c r="AJ116" s="221"/>
      <c r="AK116" s="221"/>
      <c r="AL116" s="221"/>
      <c r="AM116" s="221"/>
      <c r="AN116" s="221"/>
      <c r="AO116" s="221"/>
      <c r="AP116" s="221"/>
      <c r="AQ116" s="221"/>
      <c r="AR116" s="221"/>
      <c r="AS116" s="221"/>
      <c r="AT116" s="221"/>
      <c r="AU116" s="221"/>
      <c r="AV116" s="221"/>
      <c r="AW116" s="221"/>
      <c r="AX116" s="221"/>
      <c r="AY116" s="221"/>
      <c r="AZ116" s="221"/>
      <c r="BA116" s="221"/>
    </row>
    <row r="117" spans="1:53" ht="12.75">
      <c r="A117" s="221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  <c r="AL117" s="221"/>
      <c r="AM117" s="221"/>
      <c r="AN117" s="221"/>
      <c r="AO117" s="221"/>
      <c r="AP117" s="221"/>
      <c r="AQ117" s="221"/>
      <c r="AR117" s="221"/>
      <c r="AS117" s="221"/>
      <c r="AT117" s="221"/>
      <c r="AU117" s="221"/>
      <c r="AV117" s="221"/>
      <c r="AW117" s="221"/>
      <c r="AX117" s="221"/>
      <c r="AY117" s="221"/>
      <c r="AZ117" s="221"/>
      <c r="BA117" s="221"/>
    </row>
    <row r="118" spans="1:53" ht="12.75">
      <c r="A118" s="221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</row>
    <row r="119" spans="1:53" ht="12.75">
      <c r="A119" s="221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1"/>
      <c r="AO119" s="221"/>
      <c r="AP119" s="221"/>
      <c r="AQ119" s="221"/>
      <c r="AR119" s="221"/>
      <c r="AS119" s="221"/>
      <c r="AT119" s="221"/>
      <c r="AU119" s="221"/>
      <c r="AV119" s="221"/>
      <c r="AW119" s="221"/>
      <c r="AX119" s="221"/>
      <c r="AY119" s="221"/>
      <c r="AZ119" s="221"/>
      <c r="BA119" s="221"/>
    </row>
    <row r="120" spans="1:53" ht="12.75">
      <c r="A120" s="221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AC120" s="221"/>
      <c r="AD120" s="221"/>
      <c r="AE120" s="221"/>
      <c r="AF120" s="221"/>
      <c r="AG120" s="221"/>
      <c r="AH120" s="221"/>
      <c r="AI120" s="221"/>
      <c r="AJ120" s="221"/>
      <c r="AK120" s="221"/>
      <c r="AL120" s="221"/>
      <c r="AM120" s="221"/>
      <c r="AN120" s="221"/>
      <c r="AO120" s="221"/>
      <c r="AP120" s="221"/>
      <c r="AQ120" s="221"/>
      <c r="AR120" s="221"/>
      <c r="AS120" s="221"/>
      <c r="AT120" s="221"/>
      <c r="AU120" s="221"/>
      <c r="AV120" s="221"/>
      <c r="AW120" s="221"/>
      <c r="AX120" s="221"/>
      <c r="AY120" s="221"/>
      <c r="AZ120" s="221"/>
      <c r="BA120" s="221"/>
    </row>
    <row r="121" spans="1:53" ht="12.75">
      <c r="A121" s="221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221"/>
    </row>
    <row r="122" spans="1:53" ht="12.75">
      <c r="A122" s="221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AC122" s="221"/>
      <c r="AD122" s="221"/>
      <c r="AE122" s="221"/>
      <c r="AF122" s="221"/>
      <c r="AG122" s="221"/>
      <c r="AH122" s="221"/>
      <c r="AI122" s="221"/>
      <c r="AJ122" s="221"/>
      <c r="AK122" s="221"/>
      <c r="AL122" s="221"/>
      <c r="AM122" s="221"/>
      <c r="AN122" s="221"/>
      <c r="AO122" s="221"/>
      <c r="AP122" s="221"/>
      <c r="AQ122" s="221"/>
      <c r="AR122" s="221"/>
      <c r="AS122" s="221"/>
      <c r="AT122" s="221"/>
      <c r="AU122" s="221"/>
      <c r="AV122" s="221"/>
      <c r="AW122" s="221"/>
      <c r="AX122" s="221"/>
      <c r="AY122" s="221"/>
      <c r="AZ122" s="221"/>
      <c r="BA122" s="221"/>
    </row>
    <row r="123" spans="1:53" ht="12.75">
      <c r="A123" s="221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</row>
    <row r="124" spans="1:53" ht="12.75">
      <c r="A124" s="221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221"/>
      <c r="AN124" s="221"/>
      <c r="AO124" s="221"/>
      <c r="AP124" s="221"/>
      <c r="AQ124" s="221"/>
      <c r="AR124" s="221"/>
      <c r="AS124" s="221"/>
      <c r="AT124" s="221"/>
      <c r="AU124" s="221"/>
      <c r="AV124" s="221"/>
      <c r="AW124" s="221"/>
      <c r="AX124" s="221"/>
      <c r="AY124" s="221"/>
      <c r="AZ124" s="221"/>
      <c r="BA124" s="221"/>
    </row>
    <row r="125" spans="1:53" ht="12.75">
      <c r="A125" s="221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221"/>
      <c r="AN125" s="221"/>
      <c r="AO125" s="221"/>
      <c r="AP125" s="221"/>
      <c r="AQ125" s="221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</row>
    <row r="126" spans="1:53" ht="12.75">
      <c r="A126" s="221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221"/>
      <c r="AN126" s="221"/>
      <c r="AO126" s="221"/>
      <c r="AP126" s="221"/>
      <c r="AQ126" s="221"/>
      <c r="AR126" s="221"/>
      <c r="AS126" s="221"/>
      <c r="AT126" s="221"/>
      <c r="AU126" s="221"/>
      <c r="AV126" s="221"/>
      <c r="AW126" s="221"/>
      <c r="AX126" s="221"/>
      <c r="AY126" s="221"/>
      <c r="AZ126" s="221"/>
      <c r="BA126" s="221"/>
    </row>
    <row r="127" spans="1:53" ht="12.75">
      <c r="A127" s="221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221"/>
      <c r="AN127" s="221"/>
      <c r="AO127" s="221"/>
      <c r="AP127" s="221"/>
      <c r="AQ127" s="221"/>
      <c r="AR127" s="221"/>
      <c r="AS127" s="221"/>
      <c r="AT127" s="221"/>
      <c r="AU127" s="221"/>
      <c r="AV127" s="221"/>
      <c r="AW127" s="221"/>
      <c r="AX127" s="221"/>
      <c r="AY127" s="221"/>
      <c r="AZ127" s="221"/>
      <c r="BA127" s="221"/>
    </row>
    <row r="128" spans="1:53" ht="12.75">
      <c r="A128" s="221"/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221"/>
      <c r="AV128" s="221"/>
      <c r="AW128" s="221"/>
      <c r="AX128" s="221"/>
      <c r="AY128" s="221"/>
      <c r="AZ128" s="221"/>
      <c r="BA128" s="221"/>
    </row>
    <row r="129" spans="1:53" ht="12.75">
      <c r="A129" s="221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221"/>
      <c r="AV129" s="221"/>
      <c r="AW129" s="221"/>
      <c r="AX129" s="221"/>
      <c r="AY129" s="221"/>
      <c r="AZ129" s="221"/>
      <c r="BA129" s="221"/>
    </row>
    <row r="130" spans="1:53" ht="12.75">
      <c r="A130" s="221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221"/>
      <c r="AN130" s="221"/>
      <c r="AO130" s="221"/>
      <c r="AP130" s="221"/>
      <c r="AQ130" s="221"/>
      <c r="AR130" s="221"/>
      <c r="AS130" s="221"/>
      <c r="AT130" s="221"/>
      <c r="AU130" s="221"/>
      <c r="AV130" s="221"/>
      <c r="AW130" s="221"/>
      <c r="AX130" s="221"/>
      <c r="AY130" s="221"/>
      <c r="AZ130" s="221"/>
      <c r="BA130" s="221"/>
    </row>
    <row r="131" spans="1:53" ht="12.75">
      <c r="A131" s="221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221"/>
      <c r="AV131" s="221"/>
      <c r="AW131" s="221"/>
      <c r="AX131" s="221"/>
      <c r="AY131" s="221"/>
      <c r="AZ131" s="221"/>
      <c r="BA131" s="221"/>
    </row>
    <row r="132" spans="1:53" ht="12.75">
      <c r="A132" s="221"/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1"/>
      <c r="AO132" s="221"/>
      <c r="AP132" s="221"/>
      <c r="AQ132" s="221"/>
      <c r="AR132" s="221"/>
      <c r="AS132" s="221"/>
      <c r="AT132" s="221"/>
      <c r="AU132" s="221"/>
      <c r="AV132" s="221"/>
      <c r="AW132" s="221"/>
      <c r="AX132" s="221"/>
      <c r="AY132" s="221"/>
      <c r="AZ132" s="221"/>
      <c r="BA132" s="221"/>
    </row>
    <row r="133" spans="1:53" ht="12.75">
      <c r="A133" s="221"/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  <c r="AM133" s="221"/>
      <c r="AN133" s="221"/>
      <c r="AO133" s="221"/>
      <c r="AP133" s="221"/>
      <c r="AQ133" s="221"/>
      <c r="AR133" s="221"/>
      <c r="AS133" s="221"/>
      <c r="AT133" s="221"/>
      <c r="AU133" s="221"/>
      <c r="AV133" s="221"/>
      <c r="AW133" s="221"/>
      <c r="AX133" s="221"/>
      <c r="AY133" s="221"/>
      <c r="AZ133" s="221"/>
      <c r="BA133" s="221"/>
    </row>
    <row r="134" spans="1:53" ht="12.75">
      <c r="A134" s="221"/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  <c r="AM134" s="221"/>
      <c r="AN134" s="221"/>
      <c r="AO134" s="221"/>
      <c r="AP134" s="221"/>
      <c r="AQ134" s="221"/>
      <c r="AR134" s="221"/>
      <c r="AS134" s="221"/>
      <c r="AT134" s="221"/>
      <c r="AU134" s="221"/>
      <c r="AV134" s="221"/>
      <c r="AW134" s="221"/>
      <c r="AX134" s="221"/>
      <c r="AY134" s="221"/>
      <c r="AZ134" s="221"/>
      <c r="BA134" s="221"/>
    </row>
    <row r="135" spans="1:53" ht="12.75">
      <c r="A135" s="221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  <c r="AM135" s="221"/>
      <c r="AN135" s="221"/>
      <c r="AO135" s="221"/>
      <c r="AP135" s="221"/>
      <c r="AQ135" s="221"/>
      <c r="AR135" s="221"/>
      <c r="AS135" s="221"/>
      <c r="AT135" s="221"/>
      <c r="AU135" s="221"/>
      <c r="AV135" s="221"/>
      <c r="AW135" s="221"/>
      <c r="AX135" s="221"/>
      <c r="AY135" s="221"/>
      <c r="AZ135" s="221"/>
      <c r="BA135" s="221"/>
    </row>
    <row r="136" spans="1:53" ht="12.75">
      <c r="A136" s="221"/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21"/>
      <c r="AU136" s="221"/>
      <c r="AV136" s="221"/>
      <c r="AW136" s="221"/>
      <c r="AX136" s="221"/>
      <c r="AY136" s="221"/>
      <c r="AZ136" s="221"/>
      <c r="BA136" s="221"/>
    </row>
    <row r="137" spans="1:53" ht="12.75">
      <c r="A137" s="221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21"/>
      <c r="AU137" s="221"/>
      <c r="AV137" s="221"/>
      <c r="AW137" s="221"/>
      <c r="AX137" s="221"/>
      <c r="AY137" s="221"/>
      <c r="AZ137" s="221"/>
      <c r="BA137" s="221"/>
    </row>
    <row r="138" spans="1:53" ht="12.75">
      <c r="A138" s="221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  <c r="AM138" s="221"/>
      <c r="AN138" s="221"/>
      <c r="AO138" s="221"/>
      <c r="AP138" s="221"/>
      <c r="AQ138" s="221"/>
      <c r="AR138" s="221"/>
      <c r="AS138" s="221"/>
      <c r="AT138" s="221"/>
      <c r="AU138" s="221"/>
      <c r="AV138" s="221"/>
      <c r="AW138" s="221"/>
      <c r="AX138" s="221"/>
      <c r="AY138" s="221"/>
      <c r="AZ138" s="221"/>
      <c r="BA138" s="221"/>
    </row>
    <row r="139" spans="1:53" ht="12.75">
      <c r="A139" s="221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/>
    </row>
    <row r="140" spans="1:53" ht="12.75">
      <c r="A140" s="221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221"/>
      <c r="AQ140" s="221"/>
      <c r="AR140" s="221"/>
      <c r="AS140" s="221"/>
      <c r="AT140" s="221"/>
      <c r="AU140" s="221"/>
      <c r="AV140" s="221"/>
      <c r="AW140" s="221"/>
      <c r="AX140" s="221"/>
      <c r="AY140" s="221"/>
      <c r="AZ140" s="221"/>
      <c r="BA140" s="221"/>
    </row>
    <row r="141" spans="1:53" ht="12.75">
      <c r="A141" s="221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AC141" s="221"/>
      <c r="AD141" s="221"/>
      <c r="AE141" s="221"/>
      <c r="AF141" s="221"/>
      <c r="AG141" s="221"/>
      <c r="AH141" s="221"/>
      <c r="AI141" s="221"/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21"/>
      <c r="AU141" s="221"/>
      <c r="AV141" s="221"/>
      <c r="AW141" s="221"/>
      <c r="AX141" s="221"/>
      <c r="AY141" s="221"/>
      <c r="AZ141" s="221"/>
      <c r="BA141" s="221"/>
    </row>
    <row r="142" spans="1:53" ht="12.75">
      <c r="A142" s="221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21"/>
      <c r="AU142" s="221"/>
      <c r="AV142" s="221"/>
      <c r="AW142" s="221"/>
      <c r="AX142" s="221"/>
      <c r="AY142" s="221"/>
      <c r="AZ142" s="221"/>
      <c r="BA142" s="221"/>
    </row>
    <row r="143" spans="1:53" ht="12.75">
      <c r="A143" s="221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</row>
    <row r="144" spans="1:53" ht="12.75">
      <c r="A144" s="221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</row>
    <row r="145" spans="1:53" ht="12.75">
      <c r="A145" s="221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</row>
    <row r="146" spans="1:53" ht="12.75">
      <c r="A146" s="221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</row>
    <row r="147" spans="1:53" ht="12.75">
      <c r="A147" s="221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</row>
    <row r="148" spans="1:53" ht="12.75">
      <c r="A148" s="221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AC148" s="221"/>
      <c r="AD148" s="221"/>
      <c r="AE148" s="221"/>
      <c r="AF148" s="221"/>
      <c r="AG148" s="221"/>
      <c r="AH148" s="221"/>
      <c r="AI148" s="221"/>
      <c r="AJ148" s="221"/>
      <c r="AK148" s="221"/>
      <c r="AL148" s="221"/>
      <c r="AM148" s="221"/>
      <c r="AN148" s="221"/>
      <c r="AO148" s="221"/>
      <c r="AP148" s="221"/>
      <c r="AQ148" s="221"/>
      <c r="AR148" s="221"/>
      <c r="AS148" s="221"/>
      <c r="AT148" s="221"/>
      <c r="AU148" s="221"/>
      <c r="AV148" s="221"/>
      <c r="AW148" s="221"/>
      <c r="AX148" s="221"/>
      <c r="AY148" s="221"/>
      <c r="AZ148" s="221"/>
      <c r="BA148" s="221"/>
    </row>
    <row r="149" spans="1:53" ht="12.75">
      <c r="A149" s="221"/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AC149" s="221"/>
      <c r="AD149" s="221"/>
      <c r="AE149" s="221"/>
      <c r="AF149" s="221"/>
      <c r="AG149" s="221"/>
      <c r="AH149" s="221"/>
      <c r="AI149" s="221"/>
      <c r="AJ149" s="221"/>
      <c r="AK149" s="221"/>
      <c r="AL149" s="221"/>
      <c r="AM149" s="221"/>
      <c r="AN149" s="221"/>
      <c r="AO149" s="221"/>
      <c r="AP149" s="221"/>
      <c r="AQ149" s="221"/>
      <c r="AR149" s="221"/>
      <c r="AS149" s="221"/>
      <c r="AT149" s="221"/>
      <c r="AU149" s="221"/>
      <c r="AV149" s="221"/>
      <c r="AW149" s="221"/>
      <c r="AX149" s="221"/>
      <c r="AY149" s="221"/>
      <c r="AZ149" s="221"/>
      <c r="BA149" s="221"/>
    </row>
    <row r="150" spans="1:53" ht="12.75">
      <c r="A150" s="221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</row>
    <row r="151" spans="1:53" ht="12.75">
      <c r="A151" s="221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</row>
    <row r="152" spans="1:53" ht="12.75">
      <c r="A152" s="221"/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AC152" s="221"/>
      <c r="AD152" s="221"/>
      <c r="AE152" s="221"/>
      <c r="AF152" s="221"/>
      <c r="AG152" s="221"/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21"/>
      <c r="AU152" s="221"/>
      <c r="AV152" s="221"/>
      <c r="AW152" s="221"/>
      <c r="AX152" s="221"/>
      <c r="AY152" s="221"/>
      <c r="AZ152" s="221"/>
      <c r="BA152" s="221"/>
    </row>
    <row r="153" spans="1:53" ht="12.75">
      <c r="A153" s="221"/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AC153" s="221"/>
      <c r="AD153" s="221"/>
      <c r="AE153" s="221"/>
      <c r="AF153" s="221"/>
      <c r="AG153" s="221"/>
      <c r="AH153" s="221"/>
      <c r="AI153" s="221"/>
      <c r="AJ153" s="221"/>
      <c r="AK153" s="221"/>
      <c r="AL153" s="221"/>
      <c r="AM153" s="221"/>
      <c r="AN153" s="221"/>
      <c r="AO153" s="221"/>
      <c r="AP153" s="221"/>
      <c r="AQ153" s="221"/>
      <c r="AR153" s="221"/>
      <c r="AS153" s="221"/>
      <c r="AT153" s="221"/>
      <c r="AU153" s="221"/>
      <c r="AV153" s="221"/>
      <c r="AW153" s="221"/>
      <c r="AX153" s="221"/>
      <c r="AY153" s="221"/>
      <c r="AZ153" s="221"/>
      <c r="BA153" s="221"/>
    </row>
    <row r="154" spans="1:53" ht="12.75">
      <c r="A154" s="221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1"/>
      <c r="AY154" s="221"/>
      <c r="AZ154" s="221"/>
      <c r="BA154" s="221"/>
    </row>
    <row r="155" spans="1:53" ht="12.75">
      <c r="A155" s="221"/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</row>
    <row r="156" spans="1:53" ht="12.75">
      <c r="A156" s="221"/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  <c r="AM156" s="221"/>
      <c r="AN156" s="221"/>
      <c r="AO156" s="221"/>
      <c r="AP156" s="221"/>
      <c r="AQ156" s="221"/>
      <c r="AR156" s="221"/>
      <c r="AS156" s="221"/>
      <c r="AT156" s="221"/>
      <c r="AU156" s="221"/>
      <c r="AV156" s="221"/>
      <c r="AW156" s="221"/>
      <c r="AX156" s="221"/>
      <c r="AY156" s="221"/>
      <c r="AZ156" s="221"/>
      <c r="BA156" s="221"/>
    </row>
    <row r="157" spans="1:53" ht="12.75">
      <c r="A157" s="221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  <c r="AM157" s="221"/>
      <c r="AN157" s="221"/>
      <c r="AO157" s="221"/>
      <c r="AP157" s="221"/>
      <c r="AQ157" s="221"/>
      <c r="AR157" s="221"/>
      <c r="AS157" s="221"/>
      <c r="AT157" s="221"/>
      <c r="AU157" s="221"/>
      <c r="AV157" s="221"/>
      <c r="AW157" s="221"/>
      <c r="AX157" s="221"/>
      <c r="AY157" s="221"/>
      <c r="AZ157" s="221"/>
      <c r="BA157" s="221"/>
    </row>
    <row r="158" spans="1:53" ht="12.75">
      <c r="A158" s="221"/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1"/>
      <c r="AT158" s="221"/>
      <c r="AU158" s="221"/>
      <c r="AV158" s="221"/>
      <c r="AW158" s="221"/>
      <c r="AX158" s="221"/>
      <c r="AY158" s="221"/>
      <c r="AZ158" s="221"/>
      <c r="BA158" s="221"/>
    </row>
    <row r="159" spans="1:53" ht="12.75">
      <c r="A159" s="221"/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  <c r="AM159" s="221"/>
      <c r="AN159" s="221"/>
      <c r="AO159" s="221"/>
      <c r="AP159" s="221"/>
      <c r="AQ159" s="221"/>
      <c r="AR159" s="221"/>
      <c r="AS159" s="221"/>
      <c r="AT159" s="221"/>
      <c r="AU159" s="221"/>
      <c r="AV159" s="221"/>
      <c r="AW159" s="221"/>
      <c r="AX159" s="221"/>
      <c r="AY159" s="221"/>
      <c r="AZ159" s="221"/>
      <c r="BA159" s="221"/>
    </row>
    <row r="160" spans="1:53" ht="12.75">
      <c r="A160" s="221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  <c r="AM160" s="221"/>
      <c r="AN160" s="221"/>
      <c r="AO160" s="221"/>
      <c r="AP160" s="221"/>
      <c r="AQ160" s="221"/>
      <c r="AR160" s="221"/>
      <c r="AS160" s="221"/>
      <c r="AT160" s="221"/>
      <c r="AU160" s="221"/>
      <c r="AV160" s="221"/>
      <c r="AW160" s="221"/>
      <c r="AX160" s="221"/>
      <c r="AY160" s="221"/>
      <c r="AZ160" s="221"/>
      <c r="BA160" s="221"/>
    </row>
    <row r="161" spans="1:53" ht="12.75">
      <c r="A161" s="221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  <c r="AM161" s="221"/>
      <c r="AN161" s="221"/>
      <c r="AO161" s="221"/>
      <c r="AP161" s="221"/>
      <c r="AQ161" s="221"/>
      <c r="AR161" s="221"/>
      <c r="AS161" s="221"/>
      <c r="AT161" s="221"/>
      <c r="AU161" s="221"/>
      <c r="AV161" s="221"/>
      <c r="AW161" s="221"/>
      <c r="AX161" s="221"/>
      <c r="AY161" s="221"/>
      <c r="AZ161" s="221"/>
      <c r="BA161" s="221"/>
    </row>
    <row r="162" spans="1:53" ht="12.75">
      <c r="A162" s="221"/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  <c r="AM162" s="221"/>
      <c r="AN162" s="221"/>
      <c r="AO162" s="221"/>
      <c r="AP162" s="221"/>
      <c r="AQ162" s="221"/>
      <c r="AR162" s="221"/>
      <c r="AS162" s="221"/>
      <c r="AT162" s="221"/>
      <c r="AU162" s="221"/>
      <c r="AV162" s="221"/>
      <c r="AW162" s="221"/>
      <c r="AX162" s="221"/>
      <c r="AY162" s="221"/>
      <c r="AZ162" s="221"/>
      <c r="BA162" s="221"/>
    </row>
    <row r="163" spans="1:53" ht="12.75">
      <c r="A163" s="221"/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  <c r="AM163" s="221"/>
      <c r="AN163" s="221"/>
      <c r="AO163" s="221"/>
      <c r="AP163" s="221"/>
      <c r="AQ163" s="221"/>
      <c r="AR163" s="221"/>
      <c r="AS163" s="221"/>
      <c r="AT163" s="221"/>
      <c r="AU163" s="221"/>
      <c r="AV163" s="221"/>
      <c r="AW163" s="221"/>
      <c r="AX163" s="221"/>
      <c r="AY163" s="221"/>
      <c r="AZ163" s="221"/>
      <c r="BA163" s="221"/>
    </row>
    <row r="164" spans="1:53" ht="12.75">
      <c r="A164" s="221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  <c r="AM164" s="221"/>
      <c r="AN164" s="221"/>
      <c r="AO164" s="221"/>
      <c r="AP164" s="221"/>
      <c r="AQ164" s="221"/>
      <c r="AR164" s="221"/>
      <c r="AS164" s="221"/>
      <c r="AT164" s="221"/>
      <c r="AU164" s="221"/>
      <c r="AV164" s="221"/>
      <c r="AW164" s="221"/>
      <c r="AX164" s="221"/>
      <c r="AY164" s="221"/>
      <c r="AZ164" s="221"/>
      <c r="BA164" s="221"/>
    </row>
    <row r="165" spans="1:53" ht="12.75">
      <c r="A165" s="221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  <c r="AM165" s="221"/>
      <c r="AN165" s="221"/>
      <c r="AO165" s="221"/>
      <c r="AP165" s="221"/>
      <c r="AQ165" s="221"/>
      <c r="AR165" s="221"/>
      <c r="AS165" s="221"/>
      <c r="AT165" s="221"/>
      <c r="AU165" s="221"/>
      <c r="AV165" s="221"/>
      <c r="AW165" s="221"/>
      <c r="AX165" s="221"/>
      <c r="AY165" s="221"/>
      <c r="AZ165" s="221"/>
      <c r="BA165" s="221"/>
    </row>
    <row r="166" spans="1:53" ht="12.75">
      <c r="A166" s="221"/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  <c r="AM166" s="221"/>
      <c r="AN166" s="221"/>
      <c r="AO166" s="221"/>
      <c r="AP166" s="221"/>
      <c r="AQ166" s="221"/>
      <c r="AR166" s="221"/>
      <c r="AS166" s="221"/>
      <c r="AT166" s="221"/>
      <c r="AU166" s="221"/>
      <c r="AV166" s="221"/>
      <c r="AW166" s="221"/>
      <c r="AX166" s="221"/>
      <c r="AY166" s="221"/>
      <c r="AZ166" s="221"/>
      <c r="BA166" s="221"/>
    </row>
    <row r="167" spans="1:53" ht="12.75">
      <c r="A167" s="221"/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  <c r="AM167" s="221"/>
      <c r="AN167" s="221"/>
      <c r="AO167" s="221"/>
      <c r="AP167" s="221"/>
      <c r="AQ167" s="221"/>
      <c r="AR167" s="221"/>
      <c r="AS167" s="221"/>
      <c r="AT167" s="221"/>
      <c r="AU167" s="221"/>
      <c r="AV167" s="221"/>
      <c r="AW167" s="221"/>
      <c r="AX167" s="221"/>
      <c r="AY167" s="221"/>
      <c r="AZ167" s="221"/>
      <c r="BA167" s="221"/>
    </row>
    <row r="168" spans="1:53" ht="12.75">
      <c r="A168" s="221"/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  <c r="AM168" s="221"/>
      <c r="AN168" s="221"/>
      <c r="AO168" s="221"/>
      <c r="AP168" s="221"/>
      <c r="AQ168" s="221"/>
      <c r="AR168" s="221"/>
      <c r="AS168" s="221"/>
      <c r="AT168" s="221"/>
      <c r="AU168" s="221"/>
      <c r="AV168" s="221"/>
      <c r="AW168" s="221"/>
      <c r="AX168" s="221"/>
      <c r="AY168" s="221"/>
      <c r="AZ168" s="221"/>
      <c r="BA168" s="221"/>
    </row>
    <row r="169" spans="1:53" ht="12.75">
      <c r="A169" s="221"/>
      <c r="B169" s="242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  <c r="AM169" s="221"/>
      <c r="AN169" s="221"/>
      <c r="AO169" s="221"/>
      <c r="AP169" s="221"/>
      <c r="AQ169" s="221"/>
      <c r="AR169" s="221"/>
      <c r="AS169" s="221"/>
      <c r="AT169" s="221"/>
      <c r="AU169" s="221"/>
      <c r="AV169" s="221"/>
      <c r="AW169" s="221"/>
      <c r="AX169" s="221"/>
      <c r="AY169" s="221"/>
      <c r="AZ169" s="221"/>
      <c r="BA169" s="221"/>
    </row>
    <row r="170" spans="1:53" ht="12.75">
      <c r="A170" s="221"/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  <c r="AM170" s="221"/>
      <c r="AN170" s="221"/>
      <c r="AO170" s="221"/>
      <c r="AP170" s="221"/>
      <c r="AQ170" s="221"/>
      <c r="AR170" s="221"/>
      <c r="AS170" s="221"/>
      <c r="AT170" s="221"/>
      <c r="AU170" s="221"/>
      <c r="AV170" s="221"/>
      <c r="AW170" s="221"/>
      <c r="AX170" s="221"/>
      <c r="AY170" s="221"/>
      <c r="AZ170" s="221"/>
      <c r="BA170" s="221"/>
    </row>
    <row r="171" spans="1:53" ht="12.75">
      <c r="A171" s="221"/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  <c r="AM171" s="221"/>
      <c r="AN171" s="221"/>
      <c r="AO171" s="221"/>
      <c r="AP171" s="221"/>
      <c r="AQ171" s="221"/>
      <c r="AR171" s="221"/>
      <c r="AS171" s="221"/>
      <c r="AT171" s="221"/>
      <c r="AU171" s="221"/>
      <c r="AV171" s="221"/>
      <c r="AW171" s="221"/>
      <c r="AX171" s="221"/>
      <c r="AY171" s="221"/>
      <c r="AZ171" s="221"/>
      <c r="BA171" s="221"/>
    </row>
    <row r="172" spans="1:53" ht="12.75">
      <c r="A172" s="221"/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  <c r="AM172" s="221"/>
      <c r="AN172" s="221"/>
      <c r="AO172" s="221"/>
      <c r="AP172" s="221"/>
      <c r="AQ172" s="221"/>
      <c r="AR172" s="221"/>
      <c r="AS172" s="221"/>
      <c r="AT172" s="221"/>
      <c r="AU172" s="221"/>
      <c r="AV172" s="221"/>
      <c r="AW172" s="221"/>
      <c r="AX172" s="221"/>
      <c r="AY172" s="221"/>
      <c r="AZ172" s="221"/>
      <c r="BA172" s="221"/>
    </row>
    <row r="173" spans="1:53" ht="12.75">
      <c r="A173" s="221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  <c r="AM173" s="221"/>
      <c r="AN173" s="221"/>
      <c r="AO173" s="221"/>
      <c r="AP173" s="221"/>
      <c r="AQ173" s="221"/>
      <c r="AR173" s="221"/>
      <c r="AS173" s="221"/>
      <c r="AT173" s="221"/>
      <c r="AU173" s="221"/>
      <c r="AV173" s="221"/>
      <c r="AW173" s="221"/>
      <c r="AX173" s="221"/>
      <c r="AY173" s="221"/>
      <c r="AZ173" s="221"/>
      <c r="BA173" s="221"/>
    </row>
    <row r="174" spans="1:53" ht="12.75">
      <c r="A174" s="221"/>
      <c r="B174" s="242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  <c r="AM174" s="221"/>
      <c r="AN174" s="221"/>
      <c r="AO174" s="221"/>
      <c r="AP174" s="221"/>
      <c r="AQ174" s="221"/>
      <c r="AR174" s="221"/>
      <c r="AS174" s="221"/>
      <c r="AT174" s="221"/>
      <c r="AU174" s="221"/>
      <c r="AV174" s="221"/>
      <c r="AW174" s="221"/>
      <c r="AX174" s="221"/>
      <c r="AY174" s="221"/>
      <c r="AZ174" s="221"/>
      <c r="BA174" s="221"/>
    </row>
    <row r="175" spans="1:53" ht="12.75">
      <c r="A175" s="221"/>
      <c r="B175" s="242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  <c r="AM175" s="221"/>
      <c r="AN175" s="221"/>
      <c r="AO175" s="221"/>
      <c r="AP175" s="221"/>
      <c r="AQ175" s="221"/>
      <c r="AR175" s="221"/>
      <c r="AS175" s="221"/>
      <c r="AT175" s="221"/>
      <c r="AU175" s="221"/>
      <c r="AV175" s="221"/>
      <c r="AW175" s="221"/>
      <c r="AX175" s="221"/>
      <c r="AY175" s="221"/>
      <c r="AZ175" s="221"/>
      <c r="BA175" s="221"/>
    </row>
    <row r="176" spans="1:53" ht="12.75">
      <c r="A176" s="221"/>
      <c r="B176" s="242"/>
      <c r="C176" s="242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  <c r="AM176" s="221"/>
      <c r="AN176" s="221"/>
      <c r="AO176" s="221"/>
      <c r="AP176" s="221"/>
      <c r="AQ176" s="221"/>
      <c r="AR176" s="221"/>
      <c r="AS176" s="221"/>
      <c r="AT176" s="221"/>
      <c r="AU176" s="221"/>
      <c r="AV176" s="221"/>
      <c r="AW176" s="221"/>
      <c r="AX176" s="221"/>
      <c r="AY176" s="221"/>
      <c r="AZ176" s="221"/>
      <c r="BA176" s="221"/>
    </row>
    <row r="177" spans="1:53" ht="12.75">
      <c r="A177" s="221"/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  <c r="AM177" s="221"/>
      <c r="AN177" s="221"/>
      <c r="AO177" s="221"/>
      <c r="AP177" s="221"/>
      <c r="AQ177" s="221"/>
      <c r="AR177" s="221"/>
      <c r="AS177" s="221"/>
      <c r="AT177" s="221"/>
      <c r="AU177" s="221"/>
      <c r="AV177" s="221"/>
      <c r="AW177" s="221"/>
      <c r="AX177" s="221"/>
      <c r="AY177" s="221"/>
      <c r="AZ177" s="221"/>
      <c r="BA177" s="221"/>
    </row>
    <row r="178" spans="1:53" ht="12.75">
      <c r="A178" s="221"/>
      <c r="B178" s="242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  <c r="AM178" s="221"/>
      <c r="AN178" s="221"/>
      <c r="AO178" s="221"/>
      <c r="AP178" s="221"/>
      <c r="AQ178" s="221"/>
      <c r="AR178" s="221"/>
      <c r="AS178" s="221"/>
      <c r="AT178" s="221"/>
      <c r="AU178" s="221"/>
      <c r="AV178" s="221"/>
      <c r="AW178" s="221"/>
      <c r="AX178" s="221"/>
      <c r="AY178" s="221"/>
      <c r="AZ178" s="221"/>
      <c r="BA178" s="221"/>
    </row>
    <row r="179" spans="1:53" ht="12.75">
      <c r="A179" s="221"/>
      <c r="B179" s="242"/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AC179" s="221"/>
      <c r="AD179" s="221"/>
      <c r="AE179" s="221"/>
      <c r="AF179" s="221"/>
      <c r="AG179" s="221"/>
      <c r="AH179" s="221"/>
      <c r="AI179" s="221"/>
      <c r="AJ179" s="221"/>
      <c r="AK179" s="221"/>
      <c r="AL179" s="221"/>
      <c r="AM179" s="221"/>
      <c r="AN179" s="221"/>
      <c r="AO179" s="221"/>
      <c r="AP179" s="221"/>
      <c r="AQ179" s="221"/>
      <c r="AR179" s="221"/>
      <c r="AS179" s="221"/>
      <c r="AT179" s="221"/>
      <c r="AU179" s="221"/>
      <c r="AV179" s="221"/>
      <c r="AW179" s="221"/>
      <c r="AX179" s="221"/>
      <c r="AY179" s="221"/>
      <c r="AZ179" s="221"/>
      <c r="BA179" s="221"/>
    </row>
    <row r="180" spans="1:53" ht="12.75">
      <c r="A180" s="221"/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AC180" s="221"/>
      <c r="AD180" s="221"/>
      <c r="AE180" s="221"/>
      <c r="AF180" s="221"/>
      <c r="AG180" s="221"/>
      <c r="AH180" s="221"/>
      <c r="AI180" s="221"/>
      <c r="AJ180" s="221"/>
      <c r="AK180" s="221"/>
      <c r="AL180" s="221"/>
      <c r="AM180" s="221"/>
      <c r="AN180" s="221"/>
      <c r="AO180" s="221"/>
      <c r="AP180" s="221"/>
      <c r="AQ180" s="221"/>
      <c r="AR180" s="221"/>
      <c r="AS180" s="221"/>
      <c r="AT180" s="221"/>
      <c r="AU180" s="221"/>
      <c r="AV180" s="221"/>
      <c r="AW180" s="221"/>
      <c r="AX180" s="221"/>
      <c r="AY180" s="221"/>
      <c r="AZ180" s="221"/>
      <c r="BA180" s="221"/>
    </row>
    <row r="181" spans="1:53" ht="12.75">
      <c r="A181" s="221"/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AC181" s="221"/>
      <c r="AD181" s="221"/>
      <c r="AE181" s="221"/>
      <c r="AF181" s="221"/>
      <c r="AG181" s="221"/>
      <c r="AH181" s="221"/>
      <c r="AI181" s="221"/>
      <c r="AJ181" s="221"/>
      <c r="AK181" s="221"/>
      <c r="AL181" s="221"/>
      <c r="AM181" s="221"/>
      <c r="AN181" s="221"/>
      <c r="AO181" s="221"/>
      <c r="AP181" s="221"/>
      <c r="AQ181" s="221"/>
      <c r="AR181" s="221"/>
      <c r="AS181" s="221"/>
      <c r="AT181" s="221"/>
      <c r="AU181" s="221"/>
      <c r="AV181" s="221"/>
      <c r="AW181" s="221"/>
      <c r="AX181" s="221"/>
      <c r="AY181" s="221"/>
      <c r="AZ181" s="221"/>
      <c r="BA181" s="221"/>
    </row>
    <row r="182" spans="1:53" ht="12.75">
      <c r="A182" s="221"/>
      <c r="B182" s="242"/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AC182" s="221"/>
      <c r="AD182" s="221"/>
      <c r="AE182" s="221"/>
      <c r="AF182" s="221"/>
      <c r="AG182" s="221"/>
      <c r="AH182" s="221"/>
      <c r="AI182" s="221"/>
      <c r="AJ182" s="221"/>
      <c r="AK182" s="221"/>
      <c r="AL182" s="221"/>
      <c r="AM182" s="221"/>
      <c r="AN182" s="221"/>
      <c r="AO182" s="221"/>
      <c r="AP182" s="221"/>
      <c r="AQ182" s="221"/>
      <c r="AR182" s="221"/>
      <c r="AS182" s="221"/>
      <c r="AT182" s="221"/>
      <c r="AU182" s="221"/>
      <c r="AV182" s="221"/>
      <c r="AW182" s="221"/>
      <c r="AX182" s="221"/>
      <c r="AY182" s="221"/>
      <c r="AZ182" s="221"/>
      <c r="BA182" s="221"/>
    </row>
    <row r="183" spans="1:53" ht="12.75">
      <c r="A183" s="221"/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AC183" s="221"/>
      <c r="AD183" s="221"/>
      <c r="AE183" s="221"/>
      <c r="AF183" s="221"/>
      <c r="AG183" s="221"/>
      <c r="AH183" s="221"/>
      <c r="AI183" s="221"/>
      <c r="AJ183" s="221"/>
      <c r="AK183" s="221"/>
      <c r="AL183" s="221"/>
      <c r="AM183" s="221"/>
      <c r="AN183" s="221"/>
      <c r="AO183" s="221"/>
      <c r="AP183" s="221"/>
      <c r="AQ183" s="221"/>
      <c r="AR183" s="221"/>
      <c r="AS183" s="221"/>
      <c r="AT183" s="221"/>
      <c r="AU183" s="221"/>
      <c r="AV183" s="221"/>
      <c r="AW183" s="221"/>
      <c r="AX183" s="221"/>
      <c r="AY183" s="221"/>
      <c r="AZ183" s="221"/>
      <c r="BA183" s="221"/>
    </row>
    <row r="184" spans="1:53" ht="12.75">
      <c r="A184" s="221"/>
      <c r="B184" s="242"/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AC184" s="221"/>
      <c r="AD184" s="221"/>
      <c r="AE184" s="221"/>
      <c r="AF184" s="221"/>
      <c r="AG184" s="221"/>
      <c r="AH184" s="221"/>
      <c r="AI184" s="221"/>
      <c r="AJ184" s="221"/>
      <c r="AK184" s="221"/>
      <c r="AL184" s="221"/>
      <c r="AM184" s="221"/>
      <c r="AN184" s="221"/>
      <c r="AO184" s="221"/>
      <c r="AP184" s="221"/>
      <c r="AQ184" s="221"/>
      <c r="AR184" s="221"/>
      <c r="AS184" s="221"/>
      <c r="AT184" s="221"/>
      <c r="AU184" s="221"/>
      <c r="AV184" s="221"/>
      <c r="AW184" s="221"/>
      <c r="AX184" s="221"/>
      <c r="AY184" s="221"/>
      <c r="AZ184" s="221"/>
      <c r="BA184" s="221"/>
    </row>
    <row r="185" spans="1:53" ht="12.75">
      <c r="A185" s="221"/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221"/>
      <c r="AM185" s="221"/>
      <c r="AN185" s="221"/>
      <c r="AO185" s="221"/>
      <c r="AP185" s="221"/>
      <c r="AQ185" s="221"/>
      <c r="AR185" s="221"/>
      <c r="AS185" s="221"/>
      <c r="AT185" s="221"/>
      <c r="AU185" s="221"/>
      <c r="AV185" s="221"/>
      <c r="AW185" s="221"/>
      <c r="AX185" s="221"/>
      <c r="AY185" s="221"/>
      <c r="AZ185" s="221"/>
      <c r="BA185" s="221"/>
    </row>
    <row r="186" spans="1:53" ht="12.75">
      <c r="A186" s="221"/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221"/>
      <c r="AM186" s="221"/>
      <c r="AN186" s="221"/>
      <c r="AO186" s="221"/>
      <c r="AP186" s="221"/>
      <c r="AQ186" s="221"/>
      <c r="AR186" s="221"/>
      <c r="AS186" s="221"/>
      <c r="AT186" s="221"/>
      <c r="AU186" s="221"/>
      <c r="AV186" s="221"/>
      <c r="AW186" s="221"/>
      <c r="AX186" s="221"/>
      <c r="AY186" s="221"/>
      <c r="AZ186" s="221"/>
      <c r="BA186" s="221"/>
    </row>
    <row r="187" spans="1:53" ht="12.75">
      <c r="A187" s="221"/>
      <c r="B187" s="242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221"/>
      <c r="AM187" s="221"/>
      <c r="AN187" s="221"/>
      <c r="AO187" s="221"/>
      <c r="AP187" s="221"/>
      <c r="AQ187" s="221"/>
      <c r="AR187" s="221"/>
      <c r="AS187" s="221"/>
      <c r="AT187" s="221"/>
      <c r="AU187" s="221"/>
      <c r="AV187" s="221"/>
      <c r="AW187" s="221"/>
      <c r="AX187" s="221"/>
      <c r="AY187" s="221"/>
      <c r="AZ187" s="221"/>
      <c r="BA187" s="221"/>
    </row>
    <row r="188" spans="1:53" ht="12.75">
      <c r="A188" s="221"/>
      <c r="B188" s="242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AC188" s="221"/>
      <c r="AD188" s="221"/>
      <c r="AE188" s="221"/>
      <c r="AF188" s="221"/>
      <c r="AG188" s="221"/>
      <c r="AH188" s="221"/>
      <c r="AI188" s="221"/>
      <c r="AJ188" s="221"/>
      <c r="AK188" s="221"/>
      <c r="AL188" s="221"/>
      <c r="AM188" s="221"/>
      <c r="AN188" s="221"/>
      <c r="AO188" s="221"/>
      <c r="AP188" s="221"/>
      <c r="AQ188" s="221"/>
      <c r="AR188" s="221"/>
      <c r="AS188" s="221"/>
      <c r="AT188" s="221"/>
      <c r="AU188" s="221"/>
      <c r="AV188" s="221"/>
      <c r="AW188" s="221"/>
      <c r="AX188" s="221"/>
      <c r="AY188" s="221"/>
      <c r="AZ188" s="221"/>
      <c r="BA188" s="221"/>
    </row>
    <row r="189" spans="1:53" ht="12.75">
      <c r="A189" s="221"/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  <c r="AL189" s="221"/>
      <c r="AM189" s="221"/>
      <c r="AN189" s="221"/>
      <c r="AO189" s="221"/>
      <c r="AP189" s="221"/>
      <c r="AQ189" s="221"/>
      <c r="AR189" s="221"/>
      <c r="AS189" s="221"/>
      <c r="AT189" s="221"/>
      <c r="AU189" s="221"/>
      <c r="AV189" s="221"/>
      <c r="AW189" s="221"/>
      <c r="AX189" s="221"/>
      <c r="AY189" s="221"/>
      <c r="AZ189" s="221"/>
      <c r="BA189" s="221"/>
    </row>
    <row r="190" spans="1:53" ht="12.75">
      <c r="A190" s="221"/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AC190" s="221"/>
      <c r="AD190" s="221"/>
      <c r="AE190" s="221"/>
      <c r="AF190" s="221"/>
      <c r="AG190" s="221"/>
      <c r="AH190" s="221"/>
      <c r="AI190" s="221"/>
      <c r="AJ190" s="221"/>
      <c r="AK190" s="221"/>
      <c r="AL190" s="221"/>
      <c r="AM190" s="221"/>
      <c r="AN190" s="221"/>
      <c r="AO190" s="221"/>
      <c r="AP190" s="221"/>
      <c r="AQ190" s="221"/>
      <c r="AR190" s="221"/>
      <c r="AS190" s="221"/>
      <c r="AT190" s="221"/>
      <c r="AU190" s="221"/>
      <c r="AV190" s="221"/>
      <c r="AW190" s="221"/>
      <c r="AX190" s="221"/>
      <c r="AY190" s="221"/>
      <c r="AZ190" s="221"/>
      <c r="BA190" s="221"/>
    </row>
    <row r="191" spans="1:53" ht="12.75">
      <c r="A191" s="221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AC191" s="221"/>
      <c r="AD191" s="221"/>
      <c r="AE191" s="221"/>
      <c r="AF191" s="221"/>
      <c r="AG191" s="221"/>
      <c r="AH191" s="221"/>
      <c r="AI191" s="221"/>
      <c r="AJ191" s="221"/>
      <c r="AK191" s="221"/>
      <c r="AL191" s="221"/>
      <c r="AM191" s="221"/>
      <c r="AN191" s="221"/>
      <c r="AO191" s="221"/>
      <c r="AP191" s="221"/>
      <c r="AQ191" s="221"/>
      <c r="AR191" s="221"/>
      <c r="AS191" s="221"/>
      <c r="AT191" s="221"/>
      <c r="AU191" s="221"/>
      <c r="AV191" s="221"/>
      <c r="AW191" s="221"/>
      <c r="AX191" s="221"/>
      <c r="AY191" s="221"/>
      <c r="AZ191" s="221"/>
      <c r="BA191" s="221"/>
    </row>
    <row r="192" spans="1:53" ht="12.75">
      <c r="A192" s="221"/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AC192" s="221"/>
      <c r="AD192" s="221"/>
      <c r="AE192" s="221"/>
      <c r="AF192" s="221"/>
      <c r="AG192" s="221"/>
      <c r="AH192" s="221"/>
      <c r="AI192" s="221"/>
      <c r="AJ192" s="221"/>
      <c r="AK192" s="221"/>
      <c r="AL192" s="221"/>
      <c r="AM192" s="221"/>
      <c r="AN192" s="221"/>
      <c r="AO192" s="221"/>
      <c r="AP192" s="221"/>
      <c r="AQ192" s="221"/>
      <c r="AR192" s="221"/>
      <c r="AS192" s="221"/>
      <c r="AT192" s="221"/>
      <c r="AU192" s="221"/>
      <c r="AV192" s="221"/>
      <c r="AW192" s="221"/>
      <c r="AX192" s="221"/>
      <c r="AY192" s="221"/>
      <c r="AZ192" s="221"/>
      <c r="BA192" s="221"/>
    </row>
    <row r="193" spans="1:53" ht="12.75">
      <c r="A193" s="221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</row>
    <row r="194" spans="1:53" ht="12.75">
      <c r="A194" s="221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AC194" s="221"/>
      <c r="AD194" s="221"/>
      <c r="AE194" s="221"/>
      <c r="AF194" s="221"/>
      <c r="AG194" s="221"/>
      <c r="AH194" s="221"/>
      <c r="AI194" s="221"/>
      <c r="AJ194" s="221"/>
      <c r="AK194" s="221"/>
      <c r="AL194" s="221"/>
      <c r="AM194" s="221"/>
      <c r="AN194" s="221"/>
      <c r="AO194" s="221"/>
      <c r="AP194" s="221"/>
      <c r="AQ194" s="221"/>
      <c r="AR194" s="221"/>
      <c r="AS194" s="221"/>
      <c r="AT194" s="221"/>
      <c r="AU194" s="221"/>
      <c r="AV194" s="221"/>
      <c r="AW194" s="221"/>
      <c r="AX194" s="221"/>
      <c r="AY194" s="221"/>
      <c r="AZ194" s="221"/>
      <c r="BA194" s="221"/>
    </row>
    <row r="195" spans="1:53" ht="12.75">
      <c r="A195" s="221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AC195" s="221"/>
      <c r="AD195" s="221"/>
      <c r="AE195" s="221"/>
      <c r="AF195" s="221"/>
      <c r="AG195" s="221"/>
      <c r="AH195" s="221"/>
      <c r="AI195" s="221"/>
      <c r="AJ195" s="221"/>
      <c r="AK195" s="221"/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</row>
    <row r="196" spans="1:53" ht="12.75">
      <c r="A196" s="221"/>
      <c r="B196" s="242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AC196" s="221"/>
      <c r="AD196" s="221"/>
      <c r="AE196" s="221"/>
      <c r="AF196" s="221"/>
      <c r="AG196" s="221"/>
      <c r="AH196" s="221"/>
      <c r="AI196" s="221"/>
      <c r="AJ196" s="221"/>
      <c r="AK196" s="221"/>
      <c r="AL196" s="221"/>
      <c r="AM196" s="221"/>
      <c r="AN196" s="221"/>
      <c r="AO196" s="221"/>
      <c r="AP196" s="221"/>
      <c r="AQ196" s="221"/>
      <c r="AR196" s="221"/>
      <c r="AS196" s="221"/>
      <c r="AT196" s="221"/>
      <c r="AU196" s="221"/>
      <c r="AV196" s="221"/>
      <c r="AW196" s="221"/>
      <c r="AX196" s="221"/>
      <c r="AY196" s="221"/>
      <c r="AZ196" s="221"/>
      <c r="BA196" s="221"/>
    </row>
    <row r="197" spans="1:53" ht="12.75">
      <c r="A197" s="221"/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AC197" s="221"/>
      <c r="AD197" s="221"/>
      <c r="AE197" s="221"/>
      <c r="AF197" s="221"/>
      <c r="AG197" s="221"/>
      <c r="AH197" s="221"/>
      <c r="AI197" s="221"/>
      <c r="AJ197" s="221"/>
      <c r="AK197" s="221"/>
      <c r="AL197" s="221"/>
      <c r="AM197" s="221"/>
      <c r="AN197" s="221"/>
      <c r="AO197" s="221"/>
      <c r="AP197" s="221"/>
      <c r="AQ197" s="221"/>
      <c r="AR197" s="221"/>
      <c r="AS197" s="221"/>
      <c r="AT197" s="221"/>
      <c r="AU197" s="221"/>
      <c r="AV197" s="221"/>
      <c r="AW197" s="221"/>
      <c r="AX197" s="221"/>
      <c r="AY197" s="221"/>
      <c r="AZ197" s="221"/>
      <c r="BA197" s="221"/>
    </row>
    <row r="198" spans="1:53" ht="12.75">
      <c r="A198" s="221"/>
      <c r="B198" s="242"/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AC198" s="221"/>
      <c r="AD198" s="221"/>
      <c r="AE198" s="221"/>
      <c r="AF198" s="221"/>
      <c r="AG198" s="221"/>
      <c r="AH198" s="221"/>
      <c r="AI198" s="221"/>
      <c r="AJ198" s="221"/>
      <c r="AK198" s="221"/>
      <c r="AL198" s="221"/>
      <c r="AM198" s="221"/>
      <c r="AN198" s="221"/>
      <c r="AO198" s="221"/>
      <c r="AP198" s="221"/>
      <c r="AQ198" s="221"/>
      <c r="AR198" s="221"/>
      <c r="AS198" s="221"/>
      <c r="AT198" s="221"/>
      <c r="AU198" s="221"/>
      <c r="AV198" s="221"/>
      <c r="AW198" s="221"/>
      <c r="AX198" s="221"/>
      <c r="AY198" s="221"/>
      <c r="AZ198" s="221"/>
      <c r="BA198" s="221"/>
    </row>
    <row r="199" spans="1:53" ht="12.75">
      <c r="A199" s="221"/>
      <c r="B199" s="242"/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AC199" s="221"/>
      <c r="AD199" s="221"/>
      <c r="AE199" s="221"/>
      <c r="AF199" s="221"/>
      <c r="AG199" s="221"/>
      <c r="AH199" s="221"/>
      <c r="AI199" s="221"/>
      <c r="AJ199" s="221"/>
      <c r="AK199" s="221"/>
      <c r="AL199" s="221"/>
      <c r="AM199" s="221"/>
      <c r="AN199" s="221"/>
      <c r="AO199" s="221"/>
      <c r="AP199" s="221"/>
      <c r="AQ199" s="221"/>
      <c r="AR199" s="221"/>
      <c r="AS199" s="221"/>
      <c r="AT199" s="221"/>
      <c r="AU199" s="221"/>
      <c r="AV199" s="221"/>
      <c r="AW199" s="221"/>
      <c r="AX199" s="221"/>
      <c r="AY199" s="221"/>
      <c r="AZ199" s="221"/>
      <c r="BA199" s="221"/>
    </row>
    <row r="200" spans="1:53" ht="12.75">
      <c r="A200" s="221"/>
      <c r="B200" s="242"/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AC200" s="221"/>
      <c r="AD200" s="221"/>
      <c r="AE200" s="221"/>
      <c r="AF200" s="221"/>
      <c r="AG200" s="221"/>
      <c r="AH200" s="221"/>
      <c r="AI200" s="221"/>
      <c r="AJ200" s="221"/>
      <c r="AK200" s="221"/>
      <c r="AL200" s="221"/>
      <c r="AM200" s="221"/>
      <c r="AN200" s="221"/>
      <c r="AO200" s="221"/>
      <c r="AP200" s="221"/>
      <c r="AQ200" s="221"/>
      <c r="AR200" s="221"/>
      <c r="AS200" s="221"/>
      <c r="AT200" s="221"/>
      <c r="AU200" s="221"/>
      <c r="AV200" s="221"/>
      <c r="AW200" s="221"/>
      <c r="AX200" s="221"/>
      <c r="AY200" s="221"/>
      <c r="AZ200" s="221"/>
      <c r="BA200" s="221"/>
    </row>
    <row r="201" spans="1:53" ht="12.75">
      <c r="A201" s="221"/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AC201" s="221"/>
      <c r="AD201" s="221"/>
      <c r="AE201" s="221"/>
      <c r="AF201" s="221"/>
      <c r="AG201" s="221"/>
      <c r="AH201" s="221"/>
      <c r="AI201" s="221"/>
      <c r="AJ201" s="221"/>
      <c r="AK201" s="221"/>
      <c r="AL201" s="221"/>
      <c r="AM201" s="221"/>
      <c r="AN201" s="221"/>
      <c r="AO201" s="221"/>
      <c r="AP201" s="221"/>
      <c r="AQ201" s="221"/>
      <c r="AR201" s="221"/>
      <c r="AS201" s="221"/>
      <c r="AT201" s="221"/>
      <c r="AU201" s="221"/>
      <c r="AV201" s="221"/>
      <c r="AW201" s="221"/>
      <c r="AX201" s="221"/>
      <c r="AY201" s="221"/>
      <c r="AZ201" s="221"/>
      <c r="BA201" s="221"/>
    </row>
    <row r="202" spans="1:53" ht="12.75">
      <c r="A202" s="221"/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AC202" s="221"/>
      <c r="AD202" s="221"/>
      <c r="AE202" s="221"/>
      <c r="AF202" s="221"/>
      <c r="AG202" s="221"/>
      <c r="AH202" s="221"/>
      <c r="AI202" s="221"/>
      <c r="AJ202" s="221"/>
      <c r="AK202" s="221"/>
      <c r="AL202" s="221"/>
      <c r="AM202" s="221"/>
      <c r="AN202" s="221"/>
      <c r="AO202" s="221"/>
      <c r="AP202" s="221"/>
      <c r="AQ202" s="221"/>
      <c r="AR202" s="221"/>
      <c r="AS202" s="221"/>
      <c r="AT202" s="221"/>
      <c r="AU202" s="221"/>
      <c r="AV202" s="221"/>
      <c r="AW202" s="221"/>
      <c r="AX202" s="221"/>
      <c r="AY202" s="221"/>
      <c r="AZ202" s="221"/>
      <c r="BA202" s="221"/>
    </row>
    <row r="203" spans="1:53" ht="12.75">
      <c r="A203" s="221"/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AC203" s="221"/>
      <c r="AD203" s="221"/>
      <c r="AE203" s="221"/>
      <c r="AF203" s="221"/>
      <c r="AG203" s="221"/>
      <c r="AH203" s="221"/>
      <c r="AI203" s="221"/>
      <c r="AJ203" s="221"/>
      <c r="AK203" s="221"/>
      <c r="AL203" s="221"/>
      <c r="AM203" s="221"/>
      <c r="AN203" s="221"/>
      <c r="AO203" s="221"/>
      <c r="AP203" s="221"/>
      <c r="AQ203" s="221"/>
      <c r="AR203" s="221"/>
      <c r="AS203" s="221"/>
      <c r="AT203" s="221"/>
      <c r="AU203" s="221"/>
      <c r="AV203" s="221"/>
      <c r="AW203" s="221"/>
      <c r="AX203" s="221"/>
      <c r="AY203" s="221"/>
      <c r="AZ203" s="221"/>
      <c r="BA203" s="221"/>
    </row>
    <row r="204" spans="1:53" ht="12.75">
      <c r="A204" s="221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AC204" s="221"/>
      <c r="AD204" s="221"/>
      <c r="AE204" s="221"/>
      <c r="AF204" s="221"/>
      <c r="AG204" s="221"/>
      <c r="AH204" s="221"/>
      <c r="AI204" s="221"/>
      <c r="AJ204" s="221"/>
      <c r="AK204" s="221"/>
      <c r="AL204" s="221"/>
      <c r="AM204" s="221"/>
      <c r="AN204" s="221"/>
      <c r="AO204" s="221"/>
      <c r="AP204" s="221"/>
      <c r="AQ204" s="221"/>
      <c r="AR204" s="221"/>
      <c r="AS204" s="221"/>
      <c r="AT204" s="221"/>
      <c r="AU204" s="221"/>
      <c r="AV204" s="221"/>
      <c r="AW204" s="221"/>
      <c r="AX204" s="221"/>
      <c r="AY204" s="221"/>
      <c r="AZ204" s="221"/>
      <c r="BA204" s="221"/>
    </row>
    <row r="205" spans="1:53" ht="12.75">
      <c r="A205" s="221"/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  <c r="AQ205" s="221"/>
      <c r="AR205" s="221"/>
      <c r="AS205" s="221"/>
      <c r="AT205" s="221"/>
      <c r="AU205" s="221"/>
      <c r="AV205" s="221"/>
      <c r="AW205" s="221"/>
      <c r="AX205" s="221"/>
      <c r="AY205" s="221"/>
      <c r="AZ205" s="221"/>
      <c r="BA205" s="221"/>
    </row>
    <row r="206" spans="1:53" ht="12.75">
      <c r="A206" s="221"/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AC206" s="221"/>
      <c r="AD206" s="221"/>
      <c r="AE206" s="221"/>
      <c r="AF206" s="221"/>
      <c r="AG206" s="221"/>
      <c r="AH206" s="221"/>
      <c r="AI206" s="221"/>
      <c r="AJ206" s="221"/>
      <c r="AK206" s="221"/>
      <c r="AL206" s="221"/>
      <c r="AM206" s="221"/>
      <c r="AN206" s="221"/>
      <c r="AO206" s="221"/>
      <c r="AP206" s="221"/>
      <c r="AQ206" s="221"/>
      <c r="AR206" s="221"/>
      <c r="AS206" s="221"/>
      <c r="AT206" s="221"/>
      <c r="AU206" s="221"/>
      <c r="AV206" s="221"/>
      <c r="AW206" s="221"/>
      <c r="AX206" s="221"/>
      <c r="AY206" s="221"/>
      <c r="AZ206" s="221"/>
      <c r="BA206" s="221"/>
    </row>
    <row r="207" spans="1:53" ht="12.75">
      <c r="A207" s="221"/>
      <c r="B207" s="242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AC207" s="221"/>
      <c r="AD207" s="221"/>
      <c r="AE207" s="221"/>
      <c r="AF207" s="221"/>
      <c r="AG207" s="221"/>
      <c r="AH207" s="221"/>
      <c r="AI207" s="221"/>
      <c r="AJ207" s="221"/>
      <c r="AK207" s="221"/>
      <c r="AL207" s="221"/>
      <c r="AM207" s="221"/>
      <c r="AN207" s="221"/>
      <c r="AO207" s="221"/>
      <c r="AP207" s="221"/>
      <c r="AQ207" s="221"/>
      <c r="AR207" s="221"/>
      <c r="AS207" s="221"/>
      <c r="AT207" s="221"/>
      <c r="AU207" s="221"/>
      <c r="AV207" s="221"/>
      <c r="AW207" s="221"/>
      <c r="AX207" s="221"/>
      <c r="AY207" s="221"/>
      <c r="AZ207" s="221"/>
      <c r="BA207" s="221"/>
    </row>
    <row r="208" spans="1:53" ht="12.75">
      <c r="A208" s="221"/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AC208" s="221"/>
      <c r="AD208" s="221"/>
      <c r="AE208" s="221"/>
      <c r="AF208" s="221"/>
      <c r="AG208" s="221"/>
      <c r="AH208" s="221"/>
      <c r="AI208" s="221"/>
      <c r="AJ208" s="221"/>
      <c r="AK208" s="221"/>
      <c r="AL208" s="221"/>
      <c r="AM208" s="221"/>
      <c r="AN208" s="221"/>
      <c r="AO208" s="221"/>
      <c r="AP208" s="221"/>
      <c r="AQ208" s="221"/>
      <c r="AR208" s="221"/>
      <c r="AS208" s="221"/>
      <c r="AT208" s="221"/>
      <c r="AU208" s="221"/>
      <c r="AV208" s="221"/>
      <c r="AW208" s="221"/>
      <c r="AX208" s="221"/>
      <c r="AY208" s="221"/>
      <c r="AZ208" s="221"/>
      <c r="BA208" s="221"/>
    </row>
    <row r="209" spans="1:53" ht="12.75">
      <c r="A209" s="221"/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AC209" s="221"/>
      <c r="AD209" s="221"/>
      <c r="AE209" s="221"/>
      <c r="AF209" s="221"/>
      <c r="AG209" s="221"/>
      <c r="AH209" s="221"/>
      <c r="AI209" s="221"/>
      <c r="AJ209" s="221"/>
      <c r="AK209" s="221"/>
      <c r="AL209" s="221"/>
      <c r="AM209" s="221"/>
      <c r="AN209" s="221"/>
      <c r="AO209" s="221"/>
      <c r="AP209" s="221"/>
      <c r="AQ209" s="221"/>
      <c r="AR209" s="221"/>
      <c r="AS209" s="221"/>
      <c r="AT209" s="221"/>
      <c r="AU209" s="221"/>
      <c r="AV209" s="221"/>
      <c r="AW209" s="221"/>
      <c r="AX209" s="221"/>
      <c r="AY209" s="221"/>
      <c r="AZ209" s="221"/>
      <c r="BA209" s="221"/>
    </row>
    <row r="210" spans="1:53" ht="12.75">
      <c r="A210" s="221"/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AC210" s="221"/>
      <c r="AD210" s="221"/>
      <c r="AE210" s="221"/>
      <c r="AF210" s="221"/>
      <c r="AG210" s="221"/>
      <c r="AH210" s="221"/>
      <c r="AI210" s="221"/>
      <c r="AJ210" s="221"/>
      <c r="AK210" s="221"/>
      <c r="AL210" s="221"/>
      <c r="AM210" s="221"/>
      <c r="AN210" s="221"/>
      <c r="AO210" s="221"/>
      <c r="AP210" s="221"/>
      <c r="AQ210" s="221"/>
      <c r="AR210" s="221"/>
      <c r="AS210" s="221"/>
      <c r="AT210" s="221"/>
      <c r="AU210" s="221"/>
      <c r="AV210" s="221"/>
      <c r="AW210" s="221"/>
      <c r="AX210" s="221"/>
      <c r="AY210" s="221"/>
      <c r="AZ210" s="221"/>
      <c r="BA210" s="221"/>
    </row>
    <row r="211" spans="1:53" ht="12.75">
      <c r="A211" s="221"/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1"/>
      <c r="AR211" s="221"/>
      <c r="AS211" s="221"/>
      <c r="AT211" s="221"/>
      <c r="AU211" s="221"/>
      <c r="AV211" s="221"/>
      <c r="AW211" s="221"/>
      <c r="AX211" s="221"/>
      <c r="AY211" s="221"/>
      <c r="AZ211" s="221"/>
      <c r="BA211" s="221"/>
    </row>
    <row r="212" spans="1:53" ht="12.75">
      <c r="A212" s="221"/>
      <c r="B212" s="242"/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AC212" s="221"/>
      <c r="AD212" s="221"/>
      <c r="AE212" s="221"/>
      <c r="AF212" s="221"/>
      <c r="AG212" s="221"/>
      <c r="AH212" s="221"/>
      <c r="AI212" s="221"/>
      <c r="AJ212" s="221"/>
      <c r="AK212" s="221"/>
      <c r="AL212" s="221"/>
      <c r="AM212" s="221"/>
      <c r="AN212" s="221"/>
      <c r="AO212" s="221"/>
      <c r="AP212" s="221"/>
      <c r="AQ212" s="221"/>
      <c r="AR212" s="221"/>
      <c r="AS212" s="221"/>
      <c r="AT212" s="221"/>
      <c r="AU212" s="221"/>
      <c r="AV212" s="221"/>
      <c r="AW212" s="221"/>
      <c r="AX212" s="221"/>
      <c r="AY212" s="221"/>
      <c r="AZ212" s="221"/>
      <c r="BA212" s="221"/>
    </row>
    <row r="213" spans="1:53" ht="12.75">
      <c r="A213" s="221"/>
      <c r="B213" s="242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AC213" s="221"/>
      <c r="AD213" s="221"/>
      <c r="AE213" s="221"/>
      <c r="AF213" s="221"/>
      <c r="AG213" s="221"/>
      <c r="AH213" s="221"/>
      <c r="AI213" s="221"/>
      <c r="AJ213" s="221"/>
      <c r="AK213" s="221"/>
      <c r="AL213" s="221"/>
      <c r="AM213" s="221"/>
      <c r="AN213" s="221"/>
      <c r="AO213" s="221"/>
      <c r="AP213" s="221"/>
      <c r="AQ213" s="221"/>
      <c r="AR213" s="221"/>
      <c r="AS213" s="221"/>
      <c r="AT213" s="221"/>
      <c r="AU213" s="221"/>
      <c r="AV213" s="221"/>
      <c r="AW213" s="221"/>
      <c r="AX213" s="221"/>
      <c r="AY213" s="221"/>
      <c r="AZ213" s="221"/>
      <c r="BA213" s="221"/>
    </row>
    <row r="214" spans="1:53" ht="12.75">
      <c r="A214" s="221"/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AC214" s="221"/>
      <c r="AD214" s="221"/>
      <c r="AE214" s="221"/>
      <c r="AF214" s="221"/>
      <c r="AG214" s="221"/>
      <c r="AH214" s="221"/>
      <c r="AI214" s="221"/>
      <c r="AJ214" s="221"/>
      <c r="AK214" s="221"/>
      <c r="AL214" s="221"/>
      <c r="AM214" s="221"/>
      <c r="AN214" s="221"/>
      <c r="AO214" s="221"/>
      <c r="AP214" s="221"/>
      <c r="AQ214" s="221"/>
      <c r="AR214" s="221"/>
      <c r="AS214" s="221"/>
      <c r="AT214" s="221"/>
      <c r="AU214" s="221"/>
      <c r="AV214" s="221"/>
      <c r="AW214" s="221"/>
      <c r="AX214" s="221"/>
      <c r="AY214" s="221"/>
      <c r="AZ214" s="221"/>
      <c r="BA214" s="221"/>
    </row>
    <row r="215" spans="1:53" ht="12.75">
      <c r="A215" s="221"/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  <c r="AQ215" s="221"/>
      <c r="AR215" s="221"/>
      <c r="AS215" s="221"/>
      <c r="AT215" s="221"/>
      <c r="AU215" s="221"/>
      <c r="AV215" s="221"/>
      <c r="AW215" s="221"/>
      <c r="AX215" s="221"/>
      <c r="AY215" s="221"/>
      <c r="AZ215" s="221"/>
      <c r="BA215" s="221"/>
    </row>
    <row r="216" spans="1:53" ht="12.75">
      <c r="A216" s="221"/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AC216" s="221"/>
      <c r="AD216" s="221"/>
      <c r="AE216" s="221"/>
      <c r="AF216" s="221"/>
      <c r="AG216" s="221"/>
      <c r="AH216" s="221"/>
      <c r="AI216" s="221"/>
      <c r="AJ216" s="221"/>
      <c r="AK216" s="221"/>
      <c r="AL216" s="221"/>
      <c r="AM216" s="221"/>
      <c r="AN216" s="221"/>
      <c r="AO216" s="221"/>
      <c r="AP216" s="221"/>
      <c r="AQ216" s="221"/>
      <c r="AR216" s="221"/>
      <c r="AS216" s="221"/>
      <c r="AT216" s="221"/>
      <c r="AU216" s="221"/>
      <c r="AV216" s="221"/>
      <c r="AW216" s="221"/>
      <c r="AX216" s="221"/>
      <c r="AY216" s="221"/>
      <c r="AZ216" s="221"/>
      <c r="BA216" s="221"/>
    </row>
    <row r="217" spans="1:53" ht="12.75">
      <c r="A217" s="221"/>
      <c r="B217" s="242"/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AC217" s="221"/>
      <c r="AD217" s="221"/>
      <c r="AE217" s="221"/>
      <c r="AF217" s="221"/>
      <c r="AG217" s="221"/>
      <c r="AH217" s="221"/>
      <c r="AI217" s="221"/>
      <c r="AJ217" s="221"/>
      <c r="AK217" s="221"/>
      <c r="AL217" s="221"/>
      <c r="AM217" s="221"/>
      <c r="AN217" s="221"/>
      <c r="AO217" s="221"/>
      <c r="AP217" s="221"/>
      <c r="AQ217" s="221"/>
      <c r="AR217" s="221"/>
      <c r="AS217" s="221"/>
      <c r="AT217" s="221"/>
      <c r="AU217" s="221"/>
      <c r="AV217" s="221"/>
      <c r="AW217" s="221"/>
      <c r="AX217" s="221"/>
      <c r="AY217" s="221"/>
      <c r="AZ217" s="221"/>
      <c r="BA217" s="221"/>
    </row>
    <row r="218" spans="1:53" ht="12.75">
      <c r="A218" s="221"/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AC218" s="221"/>
      <c r="AD218" s="221"/>
      <c r="AE218" s="221"/>
      <c r="AF218" s="221"/>
      <c r="AG218" s="221"/>
      <c r="AH218" s="221"/>
      <c r="AI218" s="221"/>
      <c r="AJ218" s="221"/>
      <c r="AK218" s="221"/>
      <c r="AL218" s="221"/>
      <c r="AM218" s="221"/>
      <c r="AN218" s="221"/>
      <c r="AO218" s="221"/>
      <c r="AP218" s="221"/>
      <c r="AQ218" s="221"/>
      <c r="AR218" s="221"/>
      <c r="AS218" s="221"/>
      <c r="AT218" s="221"/>
      <c r="AU218" s="221"/>
      <c r="AV218" s="221"/>
      <c r="AW218" s="221"/>
      <c r="AX218" s="221"/>
      <c r="AY218" s="221"/>
      <c r="AZ218" s="221"/>
      <c r="BA218" s="221"/>
    </row>
    <row r="219" spans="1:53" ht="12.75">
      <c r="A219" s="221"/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AC219" s="221"/>
      <c r="AD219" s="221"/>
      <c r="AE219" s="221"/>
      <c r="AF219" s="221"/>
      <c r="AG219" s="221"/>
      <c r="AH219" s="221"/>
      <c r="AI219" s="221"/>
      <c r="AJ219" s="221"/>
      <c r="AK219" s="221"/>
      <c r="AL219" s="221"/>
      <c r="AM219" s="221"/>
      <c r="AN219" s="221"/>
      <c r="AO219" s="221"/>
      <c r="AP219" s="221"/>
      <c r="AQ219" s="221"/>
      <c r="AR219" s="221"/>
      <c r="AS219" s="221"/>
      <c r="AT219" s="221"/>
      <c r="AU219" s="221"/>
      <c r="AV219" s="221"/>
      <c r="AW219" s="221"/>
      <c r="AX219" s="221"/>
      <c r="AY219" s="221"/>
      <c r="AZ219" s="221"/>
      <c r="BA219" s="221"/>
    </row>
    <row r="220" spans="1:53" ht="12.75">
      <c r="A220" s="221"/>
      <c r="B220" s="242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AC220" s="221"/>
      <c r="AD220" s="221"/>
      <c r="AE220" s="221"/>
      <c r="AF220" s="221"/>
      <c r="AG220" s="221"/>
      <c r="AH220" s="221"/>
      <c r="AI220" s="221"/>
      <c r="AJ220" s="221"/>
      <c r="AK220" s="221"/>
      <c r="AL220" s="221"/>
      <c r="AM220" s="221"/>
      <c r="AN220" s="221"/>
      <c r="AO220" s="221"/>
      <c r="AP220" s="221"/>
      <c r="AQ220" s="221"/>
      <c r="AR220" s="221"/>
      <c r="AS220" s="221"/>
      <c r="AT220" s="221"/>
      <c r="AU220" s="221"/>
      <c r="AV220" s="221"/>
      <c r="AW220" s="221"/>
      <c r="AX220" s="221"/>
      <c r="AY220" s="221"/>
      <c r="AZ220" s="221"/>
      <c r="BA220" s="221"/>
    </row>
    <row r="221" spans="1:53" ht="12.75">
      <c r="A221" s="221"/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AC221" s="221"/>
      <c r="AD221" s="221"/>
      <c r="AE221" s="221"/>
      <c r="AF221" s="221"/>
      <c r="AG221" s="221"/>
      <c r="AH221" s="221"/>
      <c r="AI221" s="221"/>
      <c r="AJ221" s="221"/>
      <c r="AK221" s="221"/>
      <c r="AL221" s="221"/>
      <c r="AM221" s="221"/>
      <c r="AN221" s="221"/>
      <c r="AO221" s="221"/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</row>
    <row r="222" spans="1:53" ht="12.75">
      <c r="A222" s="221"/>
      <c r="B222" s="242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AC222" s="221"/>
      <c r="AD222" s="221"/>
      <c r="AE222" s="221"/>
      <c r="AF222" s="221"/>
      <c r="AG222" s="221"/>
      <c r="AH222" s="221"/>
      <c r="AI222" s="221"/>
      <c r="AJ222" s="221"/>
      <c r="AK222" s="221"/>
      <c r="AL222" s="221"/>
      <c r="AM222" s="221"/>
      <c r="AN222" s="221"/>
      <c r="AO222" s="221"/>
      <c r="AP222" s="221"/>
      <c r="AQ222" s="221"/>
      <c r="AR222" s="221"/>
      <c r="AS222" s="221"/>
      <c r="AT222" s="221"/>
      <c r="AU222" s="221"/>
      <c r="AV222" s="221"/>
      <c r="AW222" s="221"/>
      <c r="AX222" s="221"/>
      <c r="AY222" s="221"/>
      <c r="AZ222" s="221"/>
      <c r="BA222" s="221"/>
    </row>
    <row r="223" spans="1:53" ht="12.75">
      <c r="A223" s="221"/>
      <c r="B223" s="242"/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AC223" s="221"/>
      <c r="AD223" s="221"/>
      <c r="AE223" s="221"/>
      <c r="AF223" s="221"/>
      <c r="AG223" s="221"/>
      <c r="AH223" s="221"/>
      <c r="AI223" s="221"/>
      <c r="AJ223" s="221"/>
      <c r="AK223" s="221"/>
      <c r="AL223" s="221"/>
      <c r="AM223" s="221"/>
      <c r="AN223" s="221"/>
      <c r="AO223" s="221"/>
      <c r="AP223" s="221"/>
      <c r="AQ223" s="221"/>
      <c r="AR223" s="221"/>
      <c r="AS223" s="221"/>
      <c r="AT223" s="221"/>
      <c r="AU223" s="221"/>
      <c r="AV223" s="221"/>
      <c r="AW223" s="221"/>
      <c r="AX223" s="221"/>
      <c r="AY223" s="221"/>
      <c r="AZ223" s="221"/>
      <c r="BA223" s="221"/>
    </row>
    <row r="224" spans="1:53" ht="12.75">
      <c r="A224" s="221"/>
      <c r="B224" s="242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AC224" s="221"/>
      <c r="AD224" s="221"/>
      <c r="AE224" s="221"/>
      <c r="AF224" s="221"/>
      <c r="AG224" s="221"/>
      <c r="AH224" s="221"/>
      <c r="AI224" s="221"/>
      <c r="AJ224" s="221"/>
      <c r="AK224" s="221"/>
      <c r="AL224" s="221"/>
      <c r="AM224" s="221"/>
      <c r="AN224" s="221"/>
      <c r="AO224" s="221"/>
      <c r="AP224" s="221"/>
      <c r="AQ224" s="221"/>
      <c r="AR224" s="221"/>
      <c r="AS224" s="221"/>
      <c r="AT224" s="221"/>
      <c r="AU224" s="221"/>
      <c r="AV224" s="221"/>
      <c r="AW224" s="221"/>
      <c r="AX224" s="221"/>
      <c r="AY224" s="221"/>
      <c r="AZ224" s="221"/>
      <c r="BA224" s="221"/>
    </row>
    <row r="225" spans="1:53" ht="12.75">
      <c r="A225" s="221"/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AC225" s="221"/>
      <c r="AD225" s="221"/>
      <c r="AE225" s="221"/>
      <c r="AF225" s="221"/>
      <c r="AG225" s="221"/>
      <c r="AH225" s="221"/>
      <c r="AI225" s="221"/>
      <c r="AJ225" s="221"/>
      <c r="AK225" s="221"/>
      <c r="AL225" s="221"/>
      <c r="AM225" s="221"/>
      <c r="AN225" s="221"/>
      <c r="AO225" s="221"/>
      <c r="AP225" s="221"/>
      <c r="AQ225" s="221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</row>
    <row r="226" spans="1:53" ht="12.75">
      <c r="A226" s="221"/>
      <c r="B226" s="24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AC226" s="221"/>
      <c r="AD226" s="221"/>
      <c r="AE226" s="221"/>
      <c r="AF226" s="221"/>
      <c r="AG226" s="221"/>
      <c r="AH226" s="221"/>
      <c r="AI226" s="221"/>
      <c r="AJ226" s="221"/>
      <c r="AK226" s="221"/>
      <c r="AL226" s="221"/>
      <c r="AM226" s="221"/>
      <c r="AN226" s="221"/>
      <c r="AO226" s="221"/>
      <c r="AP226" s="221"/>
      <c r="AQ226" s="221"/>
      <c r="AR226" s="221"/>
      <c r="AS226" s="221"/>
      <c r="AT226" s="221"/>
      <c r="AU226" s="221"/>
      <c r="AV226" s="221"/>
      <c r="AW226" s="221"/>
      <c r="AX226" s="221"/>
      <c r="AY226" s="221"/>
      <c r="AZ226" s="221"/>
      <c r="BA226" s="221"/>
    </row>
    <row r="227" spans="1:53" ht="12.75">
      <c r="A227" s="221"/>
      <c r="B227" s="242"/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AC227" s="221"/>
      <c r="AD227" s="221"/>
      <c r="AE227" s="221"/>
      <c r="AF227" s="221"/>
      <c r="AG227" s="221"/>
      <c r="AH227" s="221"/>
      <c r="AI227" s="221"/>
      <c r="AJ227" s="221"/>
      <c r="AK227" s="221"/>
      <c r="AL227" s="221"/>
      <c r="AM227" s="221"/>
      <c r="AN227" s="221"/>
      <c r="AO227" s="221"/>
      <c r="AP227" s="221"/>
      <c r="AQ227" s="221"/>
      <c r="AR227" s="221"/>
      <c r="AS227" s="221"/>
      <c r="AT227" s="221"/>
      <c r="AU227" s="221"/>
      <c r="AV227" s="221"/>
      <c r="AW227" s="221"/>
      <c r="AX227" s="221"/>
      <c r="AY227" s="221"/>
      <c r="AZ227" s="221"/>
      <c r="BA227" s="221"/>
    </row>
    <row r="228" spans="1:53" ht="12.75">
      <c r="A228" s="221"/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AC228" s="221"/>
      <c r="AD228" s="221"/>
      <c r="AE228" s="221"/>
      <c r="AF228" s="221"/>
      <c r="AG228" s="221"/>
      <c r="AH228" s="221"/>
      <c r="AI228" s="221"/>
      <c r="AJ228" s="221"/>
      <c r="AK228" s="221"/>
      <c r="AL228" s="221"/>
      <c r="AM228" s="221"/>
      <c r="AN228" s="221"/>
      <c r="AO228" s="221"/>
      <c r="AP228" s="221"/>
      <c r="AQ228" s="221"/>
      <c r="AR228" s="221"/>
      <c r="AS228" s="221"/>
      <c r="AT228" s="221"/>
      <c r="AU228" s="221"/>
      <c r="AV228" s="221"/>
      <c r="AW228" s="221"/>
      <c r="AX228" s="221"/>
      <c r="AY228" s="221"/>
      <c r="AZ228" s="221"/>
      <c r="BA228" s="221"/>
    </row>
    <row r="229" spans="1:53" ht="12.75">
      <c r="A229" s="221"/>
      <c r="B229" s="242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  <c r="AC229" s="221"/>
      <c r="AD229" s="221"/>
      <c r="AE229" s="221"/>
      <c r="AF229" s="221"/>
      <c r="AG229" s="221"/>
      <c r="AH229" s="221"/>
      <c r="AI229" s="221"/>
      <c r="AJ229" s="221"/>
      <c r="AK229" s="221"/>
      <c r="AL229" s="221"/>
      <c r="AM229" s="221"/>
      <c r="AN229" s="221"/>
      <c r="AO229" s="221"/>
      <c r="AP229" s="221"/>
      <c r="AQ229" s="221"/>
      <c r="AR229" s="221"/>
      <c r="AS229" s="221"/>
      <c r="AT229" s="221"/>
      <c r="AU229" s="221"/>
      <c r="AV229" s="221"/>
      <c r="AW229" s="221"/>
      <c r="AX229" s="221"/>
      <c r="AY229" s="221"/>
      <c r="AZ229" s="221"/>
      <c r="BA229" s="221"/>
    </row>
    <row r="230" spans="1:53" ht="12.75">
      <c r="A230" s="221"/>
      <c r="B230" s="242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AC230" s="221"/>
      <c r="AD230" s="221"/>
      <c r="AE230" s="221"/>
      <c r="AF230" s="221"/>
      <c r="AG230" s="221"/>
      <c r="AH230" s="221"/>
      <c r="AI230" s="221"/>
      <c r="AJ230" s="221"/>
      <c r="AK230" s="221"/>
      <c r="AL230" s="221"/>
      <c r="AM230" s="221"/>
      <c r="AN230" s="221"/>
      <c r="AO230" s="221"/>
      <c r="AP230" s="221"/>
      <c r="AQ230" s="221"/>
      <c r="AR230" s="221"/>
      <c r="AS230" s="221"/>
      <c r="AT230" s="221"/>
      <c r="AU230" s="221"/>
      <c r="AV230" s="221"/>
      <c r="AW230" s="221"/>
      <c r="AX230" s="221"/>
      <c r="AY230" s="221"/>
      <c r="AZ230" s="221"/>
      <c r="BA230" s="221"/>
    </row>
    <row r="231" spans="1:53" ht="12.75">
      <c r="A231" s="221"/>
      <c r="B231" s="242"/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AC231" s="221"/>
      <c r="AD231" s="221"/>
      <c r="AE231" s="221"/>
      <c r="AF231" s="221"/>
      <c r="AG231" s="221"/>
      <c r="AH231" s="221"/>
      <c r="AI231" s="221"/>
      <c r="AJ231" s="221"/>
      <c r="AK231" s="221"/>
      <c r="AL231" s="221"/>
      <c r="AM231" s="221"/>
      <c r="AN231" s="221"/>
      <c r="AO231" s="221"/>
      <c r="AP231" s="221"/>
      <c r="AQ231" s="221"/>
      <c r="AR231" s="221"/>
      <c r="AS231" s="221"/>
      <c r="AT231" s="221"/>
      <c r="AU231" s="221"/>
      <c r="AV231" s="221"/>
      <c r="AW231" s="221"/>
      <c r="AX231" s="221"/>
      <c r="AY231" s="221"/>
      <c r="AZ231" s="221"/>
      <c r="BA231" s="221"/>
    </row>
    <row r="232" spans="1:53" ht="12.75">
      <c r="A232" s="221"/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AC232" s="221"/>
      <c r="AD232" s="221"/>
      <c r="AE232" s="221"/>
      <c r="AF232" s="221"/>
      <c r="AG232" s="221"/>
      <c r="AH232" s="221"/>
      <c r="AI232" s="221"/>
      <c r="AJ232" s="221"/>
      <c r="AK232" s="221"/>
      <c r="AL232" s="221"/>
      <c r="AM232" s="221"/>
      <c r="AN232" s="221"/>
      <c r="AO232" s="221"/>
      <c r="AP232" s="221"/>
      <c r="AQ232" s="221"/>
      <c r="AR232" s="221"/>
      <c r="AS232" s="221"/>
      <c r="AT232" s="221"/>
      <c r="AU232" s="221"/>
      <c r="AV232" s="221"/>
      <c r="AW232" s="221"/>
      <c r="AX232" s="221"/>
      <c r="AY232" s="221"/>
      <c r="AZ232" s="221"/>
      <c r="BA232" s="221"/>
    </row>
    <row r="233" spans="1:53" ht="12.75">
      <c r="A233" s="221"/>
      <c r="B233" s="242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AC233" s="221"/>
      <c r="AD233" s="221"/>
      <c r="AE233" s="221"/>
      <c r="AF233" s="221"/>
      <c r="AG233" s="221"/>
      <c r="AH233" s="221"/>
      <c r="AI233" s="221"/>
      <c r="AJ233" s="221"/>
      <c r="AK233" s="221"/>
      <c r="AL233" s="221"/>
      <c r="AM233" s="221"/>
      <c r="AN233" s="221"/>
      <c r="AO233" s="221"/>
      <c r="AP233" s="221"/>
      <c r="AQ233" s="221"/>
      <c r="AR233" s="221"/>
      <c r="AS233" s="221"/>
      <c r="AT233" s="221"/>
      <c r="AU233" s="221"/>
      <c r="AV233" s="221"/>
      <c r="AW233" s="221"/>
      <c r="AX233" s="221"/>
      <c r="AY233" s="221"/>
      <c r="AZ233" s="221"/>
      <c r="BA233" s="221"/>
    </row>
    <row r="234" spans="1:53" ht="12.75">
      <c r="A234" s="221"/>
      <c r="B234" s="242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AC234" s="221"/>
      <c r="AD234" s="221"/>
      <c r="AE234" s="221"/>
      <c r="AF234" s="221"/>
      <c r="AG234" s="221"/>
      <c r="AH234" s="221"/>
      <c r="AI234" s="221"/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21"/>
      <c r="AU234" s="221"/>
      <c r="AV234" s="221"/>
      <c r="AW234" s="221"/>
      <c r="AX234" s="221"/>
      <c r="AY234" s="221"/>
      <c r="AZ234" s="221"/>
      <c r="BA234" s="221"/>
    </row>
    <row r="235" spans="1:53" ht="12.75">
      <c r="A235" s="221"/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AC235" s="221"/>
      <c r="AD235" s="221"/>
      <c r="AE235" s="221"/>
      <c r="AF235" s="221"/>
      <c r="AG235" s="221"/>
      <c r="AH235" s="221"/>
      <c r="AI235" s="221"/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21"/>
      <c r="AU235" s="221"/>
      <c r="AV235" s="221"/>
      <c r="AW235" s="221"/>
      <c r="AX235" s="221"/>
      <c r="AY235" s="221"/>
      <c r="AZ235" s="221"/>
      <c r="BA235" s="221"/>
    </row>
    <row r="236" spans="1:53" ht="12.75">
      <c r="A236" s="221"/>
      <c r="B236" s="24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</row>
    <row r="237" spans="1:53" ht="12.75">
      <c r="A237" s="221"/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AC237" s="221"/>
      <c r="AD237" s="221"/>
      <c r="AE237" s="221"/>
      <c r="AF237" s="221"/>
      <c r="AG237" s="221"/>
      <c r="AH237" s="221"/>
      <c r="AI237" s="221"/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21"/>
      <c r="AU237" s="221"/>
      <c r="AV237" s="221"/>
      <c r="AW237" s="221"/>
      <c r="AX237" s="221"/>
      <c r="AY237" s="221"/>
      <c r="AZ237" s="221"/>
      <c r="BA237" s="221"/>
    </row>
    <row r="238" spans="1:53" ht="12.75">
      <c r="A238" s="221"/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AC238" s="221"/>
      <c r="AD238" s="221"/>
      <c r="AE238" s="221"/>
      <c r="AF238" s="221"/>
      <c r="AG238" s="221"/>
      <c r="AH238" s="221"/>
      <c r="AI238" s="221"/>
      <c r="AJ238" s="221"/>
      <c r="AK238" s="221"/>
      <c r="AL238" s="221"/>
      <c r="AM238" s="221"/>
      <c r="AN238" s="221"/>
      <c r="AO238" s="221"/>
      <c r="AP238" s="221"/>
      <c r="AQ238" s="221"/>
      <c r="AR238" s="221"/>
      <c r="AS238" s="221"/>
      <c r="AT238" s="221"/>
      <c r="AU238" s="221"/>
      <c r="AV238" s="221"/>
      <c r="AW238" s="221"/>
      <c r="AX238" s="221"/>
      <c r="AY238" s="221"/>
      <c r="AZ238" s="221"/>
      <c r="BA238" s="221"/>
    </row>
    <row r="239" spans="1:53" ht="12.75">
      <c r="A239" s="221"/>
      <c r="B239" s="242"/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AC239" s="221"/>
      <c r="AD239" s="221"/>
      <c r="AE239" s="221"/>
      <c r="AF239" s="221"/>
      <c r="AG239" s="221"/>
      <c r="AH239" s="221"/>
      <c r="AI239" s="221"/>
      <c r="AJ239" s="221"/>
      <c r="AK239" s="221"/>
      <c r="AL239" s="221"/>
      <c r="AM239" s="221"/>
      <c r="AN239" s="221"/>
      <c r="AO239" s="221"/>
      <c r="AP239" s="221"/>
      <c r="AQ239" s="221"/>
      <c r="AR239" s="221"/>
      <c r="AS239" s="221"/>
      <c r="AT239" s="221"/>
      <c r="AU239" s="221"/>
      <c r="AV239" s="221"/>
      <c r="AW239" s="221"/>
      <c r="AX239" s="221"/>
      <c r="AY239" s="221"/>
      <c r="AZ239" s="221"/>
      <c r="BA239" s="221"/>
    </row>
    <row r="240" spans="1:53" ht="12.75">
      <c r="A240" s="221"/>
      <c r="B240" s="242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AC240" s="221"/>
      <c r="AD240" s="221"/>
      <c r="AE240" s="221"/>
      <c r="AF240" s="221"/>
      <c r="AG240" s="221"/>
      <c r="AH240" s="221"/>
      <c r="AI240" s="221"/>
      <c r="AJ240" s="221"/>
      <c r="AK240" s="221"/>
      <c r="AL240" s="221"/>
      <c r="AM240" s="221"/>
      <c r="AN240" s="221"/>
      <c r="AO240" s="221"/>
      <c r="AP240" s="221"/>
      <c r="AQ240" s="221"/>
      <c r="AR240" s="221"/>
      <c r="AS240" s="221"/>
      <c r="AT240" s="221"/>
      <c r="AU240" s="221"/>
      <c r="AV240" s="221"/>
      <c r="AW240" s="221"/>
      <c r="AX240" s="221"/>
      <c r="AY240" s="221"/>
      <c r="AZ240" s="221"/>
      <c r="BA240" s="221"/>
    </row>
    <row r="241" spans="1:53" ht="12.75">
      <c r="A241" s="221"/>
      <c r="B241" s="242"/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AC241" s="221"/>
      <c r="AD241" s="221"/>
      <c r="AE241" s="221"/>
      <c r="AF241" s="221"/>
      <c r="AG241" s="221"/>
      <c r="AH241" s="221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1"/>
      <c r="AY241" s="221"/>
      <c r="AZ241" s="221"/>
      <c r="BA241" s="221"/>
    </row>
    <row r="242" spans="1:53" ht="12.75">
      <c r="A242" s="221"/>
      <c r="B242" s="242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AC242" s="221"/>
      <c r="AD242" s="221"/>
      <c r="AE242" s="221"/>
      <c r="AF242" s="221"/>
      <c r="AG242" s="221"/>
      <c r="AH242" s="221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1"/>
      <c r="AY242" s="221"/>
      <c r="AZ242" s="221"/>
      <c r="BA242" s="221"/>
    </row>
    <row r="243" spans="1:53" ht="12.75">
      <c r="A243" s="221"/>
      <c r="B243" s="24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AC243" s="221"/>
      <c r="AD243" s="221"/>
      <c r="AE243" s="221"/>
      <c r="AF243" s="221"/>
      <c r="AG243" s="221"/>
      <c r="AH243" s="221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1"/>
      <c r="AY243" s="221"/>
      <c r="AZ243" s="221"/>
      <c r="BA243" s="221"/>
    </row>
    <row r="244" spans="1:53" ht="12.75">
      <c r="A244" s="221"/>
      <c r="B244" s="242"/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AC244" s="221"/>
      <c r="AD244" s="221"/>
      <c r="AE244" s="221"/>
      <c r="AF244" s="221"/>
      <c r="AG244" s="221"/>
      <c r="AH244" s="221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1"/>
      <c r="AV244" s="221"/>
      <c r="AW244" s="221"/>
      <c r="AX244" s="221"/>
      <c r="AY244" s="221"/>
      <c r="AZ244" s="221"/>
      <c r="BA244" s="221"/>
    </row>
    <row r="245" spans="1:53" ht="12.75">
      <c r="A245" s="221"/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1"/>
      <c r="AY245" s="221"/>
      <c r="AZ245" s="221"/>
      <c r="BA245" s="221"/>
    </row>
    <row r="246" spans="1:53" ht="12.75">
      <c r="A246" s="221"/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AC246" s="221"/>
      <c r="AD246" s="221"/>
      <c r="AE246" s="221"/>
      <c r="AF246" s="221"/>
      <c r="AG246" s="221"/>
      <c r="AH246" s="221"/>
      <c r="AI246" s="221"/>
      <c r="AJ246" s="221"/>
      <c r="AK246" s="221"/>
      <c r="AL246" s="221"/>
      <c r="AM246" s="221"/>
      <c r="AN246" s="221"/>
      <c r="AO246" s="221"/>
      <c r="AP246" s="221"/>
      <c r="AQ246" s="221"/>
      <c r="AR246" s="221"/>
      <c r="AS246" s="221"/>
      <c r="AT246" s="221"/>
      <c r="AU246" s="221"/>
      <c r="AV246" s="221"/>
      <c r="AW246" s="221"/>
      <c r="AX246" s="221"/>
      <c r="AY246" s="221"/>
      <c r="AZ246" s="221"/>
      <c r="BA246" s="221"/>
    </row>
    <row r="247" spans="1:53" ht="12.75">
      <c r="A247" s="221"/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AC247" s="221"/>
      <c r="AD247" s="221"/>
      <c r="AE247" s="221"/>
      <c r="AF247" s="221"/>
      <c r="AG247" s="221"/>
      <c r="AH247" s="221"/>
      <c r="AI247" s="221"/>
      <c r="AJ247" s="221"/>
      <c r="AK247" s="221"/>
      <c r="AL247" s="221"/>
      <c r="AM247" s="221"/>
      <c r="AN247" s="221"/>
      <c r="AO247" s="221"/>
      <c r="AP247" s="221"/>
      <c r="AQ247" s="221"/>
      <c r="AR247" s="221"/>
      <c r="AS247" s="221"/>
      <c r="AT247" s="221"/>
      <c r="AU247" s="221"/>
      <c r="AV247" s="221"/>
      <c r="AW247" s="221"/>
      <c r="AX247" s="221"/>
      <c r="AY247" s="221"/>
      <c r="AZ247" s="221"/>
      <c r="BA247" s="221"/>
    </row>
    <row r="248" spans="1:53" ht="12.75">
      <c r="A248" s="221"/>
      <c r="B248" s="242"/>
      <c r="C248" s="242"/>
      <c r="D248" s="242"/>
      <c r="E248" s="242"/>
      <c r="F248" s="242"/>
      <c r="G248" s="242"/>
      <c r="H248" s="242"/>
      <c r="I248" s="242"/>
      <c r="J248" s="242"/>
      <c r="K248" s="242"/>
      <c r="L248" s="242"/>
      <c r="M248" s="242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AC248" s="221"/>
      <c r="AD248" s="221"/>
      <c r="AE248" s="221"/>
      <c r="AF248" s="221"/>
      <c r="AG248" s="221"/>
      <c r="AH248" s="221"/>
      <c r="AI248" s="221"/>
      <c r="AJ248" s="221"/>
      <c r="AK248" s="221"/>
      <c r="AL248" s="221"/>
      <c r="AM248" s="221"/>
      <c r="AN248" s="221"/>
      <c r="AO248" s="221"/>
      <c r="AP248" s="221"/>
      <c r="AQ248" s="221"/>
      <c r="AR248" s="221"/>
      <c r="AS248" s="221"/>
      <c r="AT248" s="221"/>
      <c r="AU248" s="221"/>
      <c r="AV248" s="221"/>
      <c r="AW248" s="221"/>
      <c r="AX248" s="221"/>
      <c r="AY248" s="221"/>
      <c r="AZ248" s="221"/>
      <c r="BA248" s="221"/>
    </row>
    <row r="249" spans="1:53" ht="12.75">
      <c r="A249" s="221"/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AC249" s="221"/>
      <c r="AD249" s="221"/>
      <c r="AE249" s="221"/>
      <c r="AF249" s="221"/>
      <c r="AG249" s="221"/>
      <c r="AH249" s="221"/>
      <c r="AI249" s="221"/>
      <c r="AJ249" s="221"/>
      <c r="AK249" s="221"/>
      <c r="AL249" s="221"/>
      <c r="AM249" s="221"/>
      <c r="AN249" s="221"/>
      <c r="AO249" s="221"/>
      <c r="AP249" s="221"/>
      <c r="AQ249" s="221"/>
      <c r="AR249" s="221"/>
      <c r="AS249" s="221"/>
      <c r="AT249" s="221"/>
      <c r="AU249" s="221"/>
      <c r="AV249" s="221"/>
      <c r="AW249" s="221"/>
      <c r="AX249" s="221"/>
      <c r="AY249" s="221"/>
      <c r="AZ249" s="221"/>
      <c r="BA249" s="221"/>
    </row>
    <row r="250" spans="1:53" ht="12.75">
      <c r="A250" s="221"/>
      <c r="B250" s="242"/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AC250" s="221"/>
      <c r="AD250" s="221"/>
      <c r="AE250" s="221"/>
      <c r="AF250" s="221"/>
      <c r="AG250" s="221"/>
      <c r="AH250" s="221"/>
      <c r="AI250" s="221"/>
      <c r="AJ250" s="221"/>
      <c r="AK250" s="221"/>
      <c r="AL250" s="221"/>
      <c r="AM250" s="221"/>
      <c r="AN250" s="221"/>
      <c r="AO250" s="221"/>
      <c r="AP250" s="221"/>
      <c r="AQ250" s="221"/>
      <c r="AR250" s="221"/>
      <c r="AS250" s="221"/>
      <c r="AT250" s="221"/>
      <c r="AU250" s="221"/>
      <c r="AV250" s="221"/>
      <c r="AW250" s="221"/>
      <c r="AX250" s="221"/>
      <c r="AY250" s="221"/>
      <c r="AZ250" s="221"/>
      <c r="BA250" s="221"/>
    </row>
    <row r="251" spans="1:53" ht="12.75">
      <c r="A251" s="221"/>
      <c r="B251" s="242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AC251" s="221"/>
      <c r="AD251" s="221"/>
      <c r="AE251" s="221"/>
      <c r="AF251" s="221"/>
      <c r="AG251" s="221"/>
      <c r="AH251" s="221"/>
      <c r="AI251" s="221"/>
      <c r="AJ251" s="221"/>
      <c r="AK251" s="221"/>
      <c r="AL251" s="221"/>
      <c r="AM251" s="221"/>
      <c r="AN251" s="221"/>
      <c r="AO251" s="221"/>
      <c r="AP251" s="221"/>
      <c r="AQ251" s="221"/>
      <c r="AR251" s="221"/>
      <c r="AS251" s="221"/>
      <c r="AT251" s="221"/>
      <c r="AU251" s="221"/>
      <c r="AV251" s="221"/>
      <c r="AW251" s="221"/>
      <c r="AX251" s="221"/>
      <c r="AY251" s="221"/>
      <c r="AZ251" s="221"/>
      <c r="BA251" s="221"/>
    </row>
    <row r="252" spans="1:53" ht="12.75">
      <c r="A252" s="221"/>
      <c r="B252" s="242"/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</row>
    <row r="253" spans="1:53" ht="12.75">
      <c r="A253" s="221"/>
      <c r="B253" s="242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AC253" s="221"/>
      <c r="AD253" s="221"/>
      <c r="AE253" s="221"/>
      <c r="AF253" s="221"/>
      <c r="AG253" s="221"/>
      <c r="AH253" s="221"/>
      <c r="AI253" s="221"/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21"/>
      <c r="AU253" s="221"/>
      <c r="AV253" s="221"/>
      <c r="AW253" s="221"/>
      <c r="AX253" s="221"/>
      <c r="AY253" s="221"/>
      <c r="AZ253" s="221"/>
      <c r="BA253" s="221"/>
    </row>
    <row r="254" spans="1:53" ht="12.75">
      <c r="A254" s="221"/>
      <c r="B254" s="242"/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AC254" s="221"/>
      <c r="AD254" s="221"/>
      <c r="AE254" s="221"/>
      <c r="AF254" s="221"/>
      <c r="AG254" s="221"/>
      <c r="AH254" s="221"/>
      <c r="AI254" s="221"/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21"/>
      <c r="AU254" s="221"/>
      <c r="AV254" s="221"/>
      <c r="AW254" s="221"/>
      <c r="AX254" s="221"/>
      <c r="AY254" s="221"/>
      <c r="AZ254" s="221"/>
      <c r="BA254" s="221"/>
    </row>
    <row r="255" spans="1:53" ht="12.75">
      <c r="A255" s="221"/>
      <c r="B255" s="242"/>
      <c r="C255" s="242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AC255" s="221"/>
      <c r="AD255" s="221"/>
      <c r="AE255" s="221"/>
      <c r="AF255" s="221"/>
      <c r="AG255" s="221"/>
      <c r="AH255" s="221"/>
      <c r="AI255" s="221"/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21"/>
      <c r="AU255" s="221"/>
      <c r="AV255" s="221"/>
      <c r="AW255" s="221"/>
      <c r="AX255" s="221"/>
      <c r="AY255" s="221"/>
      <c r="AZ255" s="221"/>
      <c r="BA255" s="221"/>
    </row>
    <row r="256" spans="1:53" ht="12.75">
      <c r="A256" s="221"/>
      <c r="B256" s="242"/>
      <c r="C256" s="242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AC256" s="221"/>
      <c r="AD256" s="221"/>
      <c r="AE256" s="221"/>
      <c r="AF256" s="221"/>
      <c r="AG256" s="221"/>
      <c r="AH256" s="221"/>
      <c r="AI256" s="221"/>
      <c r="AJ256" s="221"/>
      <c r="AK256" s="221"/>
      <c r="AL256" s="221"/>
      <c r="AM256" s="221"/>
      <c r="AN256" s="221"/>
      <c r="AO256" s="221"/>
      <c r="AP256" s="221"/>
      <c r="AQ256" s="221"/>
      <c r="AR256" s="221"/>
      <c r="AS256" s="221"/>
      <c r="AT256" s="221"/>
      <c r="AU256" s="221"/>
      <c r="AV256" s="221"/>
      <c r="AW256" s="221"/>
      <c r="AX256" s="221"/>
      <c r="AY256" s="221"/>
      <c r="AZ256" s="221"/>
      <c r="BA256" s="221"/>
    </row>
    <row r="257" spans="1:53" ht="12.75">
      <c r="A257" s="221"/>
      <c r="B257" s="24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AC257" s="221"/>
      <c r="AD257" s="221"/>
      <c r="AE257" s="221"/>
      <c r="AF257" s="221"/>
      <c r="AG257" s="221"/>
      <c r="AH257" s="221"/>
      <c r="AI257" s="221"/>
      <c r="AJ257" s="221"/>
      <c r="AK257" s="221"/>
      <c r="AL257" s="221"/>
      <c r="AM257" s="221"/>
      <c r="AN257" s="221"/>
      <c r="AO257" s="221"/>
      <c r="AP257" s="221"/>
      <c r="AQ257" s="221"/>
      <c r="AR257" s="221"/>
      <c r="AS257" s="221"/>
      <c r="AT257" s="221"/>
      <c r="AU257" s="221"/>
      <c r="AV257" s="221"/>
      <c r="AW257" s="221"/>
      <c r="AX257" s="221"/>
      <c r="AY257" s="221"/>
      <c r="AZ257" s="221"/>
      <c r="BA257" s="221"/>
    </row>
    <row r="258" spans="1:53" ht="12.75">
      <c r="A258" s="221"/>
      <c r="B258" s="24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AC258" s="221"/>
      <c r="AD258" s="221"/>
      <c r="AE258" s="221"/>
      <c r="AF258" s="221"/>
      <c r="AG258" s="221"/>
      <c r="AH258" s="221"/>
      <c r="AI258" s="221"/>
      <c r="AJ258" s="221"/>
      <c r="AK258" s="221"/>
      <c r="AL258" s="221"/>
      <c r="AM258" s="221"/>
      <c r="AN258" s="221"/>
      <c r="AO258" s="221"/>
      <c r="AP258" s="221"/>
      <c r="AQ258" s="221"/>
      <c r="AR258" s="221"/>
      <c r="AS258" s="221"/>
      <c r="AT258" s="221"/>
      <c r="AU258" s="221"/>
      <c r="AV258" s="221"/>
      <c r="AW258" s="221"/>
      <c r="AX258" s="221"/>
      <c r="AY258" s="221"/>
      <c r="AZ258" s="221"/>
      <c r="BA258" s="221"/>
    </row>
    <row r="259" spans="1:53" ht="12.75">
      <c r="A259" s="221"/>
      <c r="B259" s="242"/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AC259" s="221"/>
      <c r="AD259" s="221"/>
      <c r="AE259" s="221"/>
      <c r="AF259" s="221"/>
      <c r="AG259" s="221"/>
      <c r="AH259" s="221"/>
      <c r="AI259" s="221"/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21"/>
      <c r="AU259" s="221"/>
      <c r="AV259" s="221"/>
      <c r="AW259" s="221"/>
      <c r="AX259" s="221"/>
      <c r="AY259" s="221"/>
      <c r="AZ259" s="221"/>
      <c r="BA259" s="221"/>
    </row>
    <row r="260" spans="1:53" ht="12.75">
      <c r="A260" s="221"/>
      <c r="B260" s="242"/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AC260" s="221"/>
      <c r="AD260" s="221"/>
      <c r="AE260" s="221"/>
      <c r="AF260" s="221"/>
      <c r="AG260" s="221"/>
      <c r="AH260" s="221"/>
      <c r="AI260" s="221"/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21"/>
      <c r="AU260" s="221"/>
      <c r="AV260" s="221"/>
      <c r="AW260" s="221"/>
      <c r="AX260" s="221"/>
      <c r="AY260" s="221"/>
      <c r="AZ260" s="221"/>
      <c r="BA260" s="221"/>
    </row>
    <row r="261" spans="1:53" ht="12.75">
      <c r="A261" s="221"/>
      <c r="B261" s="242"/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AC261" s="221"/>
      <c r="AD261" s="221"/>
      <c r="AE261" s="221"/>
      <c r="AF261" s="221"/>
      <c r="AG261" s="221"/>
      <c r="AH261" s="221"/>
      <c r="AI261" s="221"/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21"/>
      <c r="AU261" s="221"/>
      <c r="AV261" s="221"/>
      <c r="AW261" s="221"/>
      <c r="AX261" s="221"/>
      <c r="AY261" s="221"/>
      <c r="AZ261" s="221"/>
      <c r="BA261" s="221"/>
    </row>
    <row r="262" spans="1:53" ht="12.75">
      <c r="A262" s="221"/>
      <c r="B262" s="242"/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AC262" s="221"/>
      <c r="AD262" s="221"/>
      <c r="AE262" s="221"/>
      <c r="AF262" s="221"/>
      <c r="AG262" s="221"/>
      <c r="AH262" s="221"/>
      <c r="AI262" s="221"/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21"/>
      <c r="AU262" s="221"/>
      <c r="AV262" s="221"/>
      <c r="AW262" s="221"/>
      <c r="AX262" s="221"/>
      <c r="AY262" s="221"/>
      <c r="AZ262" s="221"/>
      <c r="BA262" s="221"/>
    </row>
    <row r="263" spans="1:53" ht="12.75">
      <c r="A263" s="221"/>
      <c r="B263" s="242"/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AC263" s="221"/>
      <c r="AD263" s="221"/>
      <c r="AE263" s="221"/>
      <c r="AF263" s="221"/>
      <c r="AG263" s="221"/>
      <c r="AH263" s="221"/>
      <c r="AI263" s="221"/>
      <c r="AJ263" s="221"/>
      <c r="AK263" s="221"/>
      <c r="AL263" s="221"/>
      <c r="AM263" s="221"/>
      <c r="AN263" s="221"/>
      <c r="AO263" s="221"/>
      <c r="AP263" s="221"/>
      <c r="AQ263" s="221"/>
      <c r="AR263" s="221"/>
      <c r="AS263" s="221"/>
      <c r="AT263" s="221"/>
      <c r="AU263" s="221"/>
      <c r="AV263" s="221"/>
      <c r="AW263" s="221"/>
      <c r="AX263" s="221"/>
      <c r="AY263" s="221"/>
      <c r="AZ263" s="221"/>
      <c r="BA263" s="221"/>
    </row>
    <row r="264" spans="1:53" ht="12.75">
      <c r="A264" s="221"/>
      <c r="B264" s="242"/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AC264" s="221"/>
      <c r="AD264" s="221"/>
      <c r="AE264" s="221"/>
      <c r="AF264" s="221"/>
      <c r="AG264" s="221"/>
      <c r="AH264" s="221"/>
      <c r="AI264" s="221"/>
      <c r="AJ264" s="221"/>
      <c r="AK264" s="221"/>
      <c r="AL264" s="221"/>
      <c r="AM264" s="221"/>
      <c r="AN264" s="221"/>
      <c r="AO264" s="221"/>
      <c r="AP264" s="221"/>
      <c r="AQ264" s="221"/>
      <c r="AR264" s="221"/>
      <c r="AS264" s="221"/>
      <c r="AT264" s="221"/>
      <c r="AU264" s="221"/>
      <c r="AV264" s="221"/>
      <c r="AW264" s="221"/>
      <c r="AX264" s="221"/>
      <c r="AY264" s="221"/>
      <c r="AZ264" s="221"/>
      <c r="BA264" s="221"/>
    </row>
    <row r="265" spans="1:53" ht="12.75">
      <c r="A265" s="221"/>
      <c r="B265" s="242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AC265" s="221"/>
      <c r="AD265" s="221"/>
      <c r="AE265" s="221"/>
      <c r="AF265" s="221"/>
      <c r="AG265" s="221"/>
      <c r="AH265" s="221"/>
      <c r="AI265" s="221"/>
      <c r="AJ265" s="221"/>
      <c r="AK265" s="221"/>
      <c r="AL265" s="221"/>
      <c r="AM265" s="221"/>
      <c r="AN265" s="221"/>
      <c r="AO265" s="221"/>
      <c r="AP265" s="221"/>
      <c r="AQ265" s="221"/>
      <c r="AR265" s="221"/>
      <c r="AS265" s="221"/>
      <c r="AT265" s="221"/>
      <c r="AU265" s="221"/>
      <c r="AV265" s="221"/>
      <c r="AW265" s="221"/>
      <c r="AX265" s="221"/>
      <c r="AY265" s="221"/>
      <c r="AZ265" s="221"/>
      <c r="BA265" s="221"/>
    </row>
    <row r="266" spans="1:53" ht="12.75">
      <c r="A266" s="221"/>
      <c r="B266" s="24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AC266" s="221"/>
      <c r="AD266" s="221"/>
      <c r="AE266" s="221"/>
      <c r="AF266" s="221"/>
      <c r="AG266" s="221"/>
      <c r="AH266" s="221"/>
      <c r="AI266" s="221"/>
      <c r="AJ266" s="221"/>
      <c r="AK266" s="221"/>
      <c r="AL266" s="221"/>
      <c r="AM266" s="221"/>
      <c r="AN266" s="221"/>
      <c r="AO266" s="221"/>
      <c r="AP266" s="221"/>
      <c r="AQ266" s="221"/>
      <c r="AR266" s="221"/>
      <c r="AS266" s="221"/>
      <c r="AT266" s="221"/>
      <c r="AU266" s="221"/>
      <c r="AV266" s="221"/>
      <c r="AW266" s="221"/>
      <c r="AX266" s="221"/>
      <c r="AY266" s="221"/>
      <c r="AZ266" s="221"/>
      <c r="BA266" s="221"/>
    </row>
    <row r="267" spans="1:53" ht="12.75">
      <c r="A267" s="221"/>
      <c r="B267" s="24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AC267" s="221"/>
      <c r="AD267" s="221"/>
      <c r="AE267" s="221"/>
      <c r="AF267" s="221"/>
      <c r="AG267" s="221"/>
      <c r="AH267" s="221"/>
      <c r="AI267" s="221"/>
      <c r="AJ267" s="221"/>
      <c r="AK267" s="221"/>
      <c r="AL267" s="221"/>
      <c r="AM267" s="221"/>
      <c r="AN267" s="221"/>
      <c r="AO267" s="221"/>
      <c r="AP267" s="221"/>
      <c r="AQ267" s="221"/>
      <c r="AR267" s="221"/>
      <c r="AS267" s="221"/>
      <c r="AT267" s="221"/>
      <c r="AU267" s="221"/>
      <c r="AV267" s="221"/>
      <c r="AW267" s="221"/>
      <c r="AX267" s="221"/>
      <c r="AY267" s="221"/>
      <c r="AZ267" s="221"/>
      <c r="BA267" s="221"/>
    </row>
    <row r="268" spans="1:53" ht="12.75">
      <c r="A268" s="221"/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AC268" s="221"/>
      <c r="AD268" s="221"/>
      <c r="AE268" s="221"/>
      <c r="AF268" s="221"/>
      <c r="AG268" s="221"/>
      <c r="AH268" s="221"/>
      <c r="AI268" s="221"/>
      <c r="AJ268" s="221"/>
      <c r="AK268" s="221"/>
      <c r="AL268" s="221"/>
      <c r="AM268" s="221"/>
      <c r="AN268" s="221"/>
      <c r="AO268" s="221"/>
      <c r="AP268" s="221"/>
      <c r="AQ268" s="221"/>
      <c r="AR268" s="221"/>
      <c r="AS268" s="221"/>
      <c r="AT268" s="221"/>
      <c r="AU268" s="221"/>
      <c r="AV268" s="221"/>
      <c r="AW268" s="221"/>
      <c r="AX268" s="221"/>
      <c r="AY268" s="221"/>
      <c r="AZ268" s="221"/>
      <c r="BA268" s="221"/>
    </row>
    <row r="269" spans="1:53" ht="12.75">
      <c r="A269" s="221"/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AC269" s="221"/>
      <c r="AD269" s="221"/>
      <c r="AE269" s="221"/>
      <c r="AF269" s="221"/>
      <c r="AG269" s="221"/>
      <c r="AH269" s="221"/>
      <c r="AI269" s="221"/>
      <c r="AJ269" s="221"/>
      <c r="AK269" s="221"/>
      <c r="AL269" s="221"/>
      <c r="AM269" s="221"/>
      <c r="AN269" s="221"/>
      <c r="AO269" s="221"/>
      <c r="AP269" s="221"/>
      <c r="AQ269" s="221"/>
      <c r="AR269" s="221"/>
      <c r="AS269" s="221"/>
      <c r="AT269" s="221"/>
      <c r="AU269" s="221"/>
      <c r="AV269" s="221"/>
      <c r="AW269" s="221"/>
      <c r="AX269" s="221"/>
      <c r="AY269" s="221"/>
      <c r="AZ269" s="221"/>
      <c r="BA269" s="221"/>
    </row>
    <row r="270" spans="1:53" ht="12.75">
      <c r="A270" s="221"/>
      <c r="B270" s="242"/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AC270" s="221"/>
      <c r="AD270" s="221"/>
      <c r="AE270" s="221"/>
      <c r="AF270" s="221"/>
      <c r="AG270" s="221"/>
      <c r="AH270" s="221"/>
      <c r="AI270" s="221"/>
      <c r="AJ270" s="221"/>
      <c r="AK270" s="221"/>
      <c r="AL270" s="221"/>
      <c r="AM270" s="221"/>
      <c r="AN270" s="221"/>
      <c r="AO270" s="221"/>
      <c r="AP270" s="221"/>
      <c r="AQ270" s="221"/>
      <c r="AR270" s="221"/>
      <c r="AS270" s="221"/>
      <c r="AT270" s="221"/>
      <c r="AU270" s="221"/>
      <c r="AV270" s="221"/>
      <c r="AW270" s="221"/>
      <c r="AX270" s="221"/>
      <c r="AY270" s="221"/>
      <c r="AZ270" s="221"/>
      <c r="BA270" s="221"/>
    </row>
    <row r="271" spans="1:53" ht="12.75">
      <c r="A271" s="221"/>
      <c r="B271" s="242"/>
      <c r="C271" s="242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AC271" s="221"/>
      <c r="AD271" s="221"/>
      <c r="AE271" s="221"/>
      <c r="AF271" s="221"/>
      <c r="AG271" s="221"/>
      <c r="AH271" s="221"/>
      <c r="AI271" s="221"/>
      <c r="AJ271" s="221"/>
      <c r="AK271" s="221"/>
      <c r="AL271" s="221"/>
      <c r="AM271" s="221"/>
      <c r="AN271" s="221"/>
      <c r="AO271" s="221"/>
      <c r="AP271" s="221"/>
      <c r="AQ271" s="221"/>
      <c r="AR271" s="221"/>
      <c r="AS271" s="221"/>
      <c r="AT271" s="221"/>
      <c r="AU271" s="221"/>
      <c r="AV271" s="221"/>
      <c r="AW271" s="221"/>
      <c r="AX271" s="221"/>
      <c r="AY271" s="221"/>
      <c r="AZ271" s="221"/>
      <c r="BA271" s="221"/>
    </row>
    <row r="272" spans="1:53" ht="12.75">
      <c r="A272" s="221"/>
      <c r="B272" s="242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  <c r="AC272" s="221"/>
      <c r="AD272" s="221"/>
      <c r="AE272" s="221"/>
      <c r="AF272" s="221"/>
      <c r="AG272" s="221"/>
      <c r="AH272" s="221"/>
      <c r="AI272" s="221"/>
      <c r="AJ272" s="221"/>
      <c r="AK272" s="221"/>
      <c r="AL272" s="221"/>
      <c r="AM272" s="221"/>
      <c r="AN272" s="221"/>
      <c r="AO272" s="221"/>
      <c r="AP272" s="221"/>
      <c r="AQ272" s="221"/>
      <c r="AR272" s="221"/>
      <c r="AS272" s="221"/>
      <c r="AT272" s="221"/>
      <c r="AU272" s="221"/>
      <c r="AV272" s="221"/>
      <c r="AW272" s="221"/>
      <c r="AX272" s="221"/>
      <c r="AY272" s="221"/>
      <c r="AZ272" s="221"/>
      <c r="BA272" s="221"/>
    </row>
    <row r="273" spans="1:53" ht="12.75">
      <c r="A273" s="221"/>
      <c r="B273" s="24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AC273" s="221"/>
      <c r="AD273" s="221"/>
      <c r="AE273" s="221"/>
      <c r="AF273" s="221"/>
      <c r="AG273" s="221"/>
      <c r="AH273" s="221"/>
      <c r="AI273" s="221"/>
      <c r="AJ273" s="221"/>
      <c r="AK273" s="221"/>
      <c r="AL273" s="221"/>
      <c r="AM273" s="221"/>
      <c r="AN273" s="221"/>
      <c r="AO273" s="221"/>
      <c r="AP273" s="221"/>
      <c r="AQ273" s="221"/>
      <c r="AR273" s="221"/>
      <c r="AS273" s="221"/>
      <c r="AT273" s="221"/>
      <c r="AU273" s="221"/>
      <c r="AV273" s="221"/>
      <c r="AW273" s="221"/>
      <c r="AX273" s="221"/>
      <c r="AY273" s="221"/>
      <c r="AZ273" s="221"/>
      <c r="BA273" s="221"/>
    </row>
    <row r="274" spans="1:53" ht="12.75">
      <c r="A274" s="221"/>
      <c r="B274" s="242"/>
      <c r="C274" s="242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AC274" s="221"/>
      <c r="AD274" s="221"/>
      <c r="AE274" s="221"/>
      <c r="AF274" s="221"/>
      <c r="AG274" s="221"/>
      <c r="AH274" s="221"/>
      <c r="AI274" s="221"/>
      <c r="AJ274" s="221"/>
      <c r="AK274" s="221"/>
      <c r="AL274" s="221"/>
      <c r="AM274" s="221"/>
      <c r="AN274" s="221"/>
      <c r="AO274" s="221"/>
      <c r="AP274" s="221"/>
      <c r="AQ274" s="221"/>
      <c r="AR274" s="221"/>
      <c r="AS274" s="221"/>
      <c r="AT274" s="221"/>
      <c r="AU274" s="221"/>
      <c r="AV274" s="221"/>
      <c r="AW274" s="221"/>
      <c r="AX274" s="221"/>
      <c r="AY274" s="221"/>
      <c r="AZ274" s="221"/>
      <c r="BA274" s="221"/>
    </row>
    <row r="275" spans="1:53" ht="12.75">
      <c r="A275" s="221"/>
      <c r="B275" s="242"/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AC275" s="221"/>
      <c r="AD275" s="221"/>
      <c r="AE275" s="221"/>
      <c r="AF275" s="221"/>
      <c r="AG275" s="221"/>
      <c r="AH275" s="221"/>
      <c r="AI275" s="221"/>
      <c r="AJ275" s="221"/>
      <c r="AK275" s="221"/>
      <c r="AL275" s="221"/>
      <c r="AM275" s="221"/>
      <c r="AN275" s="221"/>
      <c r="AO275" s="221"/>
      <c r="AP275" s="221"/>
      <c r="AQ275" s="221"/>
      <c r="AR275" s="221"/>
      <c r="AS275" s="221"/>
      <c r="AT275" s="221"/>
      <c r="AU275" s="221"/>
      <c r="AV275" s="221"/>
      <c r="AW275" s="221"/>
      <c r="AX275" s="221"/>
      <c r="AY275" s="221"/>
      <c r="AZ275" s="221"/>
      <c r="BA275" s="221"/>
    </row>
    <row r="276" spans="1:53" ht="12.75">
      <c r="A276" s="221"/>
      <c r="B276" s="242"/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AC276" s="221"/>
      <c r="AD276" s="221"/>
      <c r="AE276" s="221"/>
      <c r="AF276" s="221"/>
      <c r="AG276" s="221"/>
      <c r="AH276" s="221"/>
      <c r="AI276" s="221"/>
      <c r="AJ276" s="221"/>
      <c r="AK276" s="221"/>
      <c r="AL276" s="221"/>
      <c r="AM276" s="221"/>
      <c r="AN276" s="221"/>
      <c r="AO276" s="221"/>
      <c r="AP276" s="221"/>
      <c r="AQ276" s="221"/>
      <c r="AR276" s="221"/>
      <c r="AS276" s="221"/>
      <c r="AT276" s="221"/>
      <c r="AU276" s="221"/>
      <c r="AV276" s="221"/>
      <c r="AW276" s="221"/>
      <c r="AX276" s="221"/>
      <c r="AY276" s="221"/>
      <c r="AZ276" s="221"/>
      <c r="BA276" s="221"/>
    </row>
    <row r="277" spans="1:53" ht="12.75">
      <c r="A277" s="221"/>
      <c r="B277" s="242"/>
      <c r="C277" s="242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  <c r="AC277" s="221"/>
      <c r="AD277" s="221"/>
      <c r="AE277" s="221"/>
      <c r="AF277" s="221"/>
      <c r="AG277" s="221"/>
      <c r="AH277" s="221"/>
      <c r="AI277" s="221"/>
      <c r="AJ277" s="221"/>
      <c r="AK277" s="221"/>
      <c r="AL277" s="221"/>
      <c r="AM277" s="221"/>
      <c r="AN277" s="221"/>
      <c r="AO277" s="221"/>
      <c r="AP277" s="221"/>
      <c r="AQ277" s="221"/>
      <c r="AR277" s="221"/>
      <c r="AS277" s="221"/>
      <c r="AT277" s="221"/>
      <c r="AU277" s="221"/>
      <c r="AV277" s="221"/>
      <c r="AW277" s="221"/>
      <c r="AX277" s="221"/>
      <c r="AY277" s="221"/>
      <c r="AZ277" s="221"/>
      <c r="BA277" s="221"/>
    </row>
    <row r="278" spans="1:53" ht="12.75">
      <c r="A278" s="221"/>
      <c r="B278" s="242"/>
      <c r="C278" s="242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1"/>
      <c r="AV278" s="221"/>
      <c r="AW278" s="221"/>
      <c r="AX278" s="221"/>
      <c r="AY278" s="221"/>
      <c r="AZ278" s="221"/>
      <c r="BA278" s="221"/>
    </row>
    <row r="279" spans="1:53" ht="12.75">
      <c r="A279" s="221"/>
      <c r="B279" s="242"/>
      <c r="C279" s="242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  <c r="AC279" s="221"/>
      <c r="AD279" s="221"/>
      <c r="AE279" s="221"/>
      <c r="AF279" s="221"/>
      <c r="AG279" s="221"/>
      <c r="AH279" s="221"/>
      <c r="AI279" s="221"/>
      <c r="AJ279" s="221"/>
      <c r="AK279" s="221"/>
      <c r="AL279" s="221"/>
      <c r="AM279" s="221"/>
      <c r="AN279" s="221"/>
      <c r="AO279" s="221"/>
      <c r="AP279" s="221"/>
      <c r="AQ279" s="221"/>
      <c r="AR279" s="221"/>
      <c r="AS279" s="221"/>
      <c r="AT279" s="221"/>
      <c r="AU279" s="221"/>
      <c r="AV279" s="221"/>
      <c r="AW279" s="221"/>
      <c r="AX279" s="221"/>
      <c r="AY279" s="221"/>
      <c r="AZ279" s="221"/>
      <c r="BA279" s="221"/>
    </row>
    <row r="280" spans="1:53" ht="12.75">
      <c r="A280" s="221"/>
      <c r="B280" s="242"/>
      <c r="C280" s="242"/>
      <c r="D280" s="242"/>
      <c r="E280" s="242"/>
      <c r="F280" s="242"/>
      <c r="G280" s="242"/>
      <c r="H280" s="242"/>
      <c r="I280" s="242"/>
      <c r="J280" s="242"/>
      <c r="K280" s="242"/>
      <c r="L280" s="242"/>
      <c r="M280" s="242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AC280" s="221"/>
      <c r="AD280" s="221"/>
      <c r="AE280" s="221"/>
      <c r="AF280" s="221"/>
      <c r="AG280" s="221"/>
      <c r="AH280" s="221"/>
      <c r="AI280" s="221"/>
      <c r="AJ280" s="221"/>
      <c r="AK280" s="221"/>
      <c r="AL280" s="221"/>
      <c r="AM280" s="221"/>
      <c r="AN280" s="221"/>
      <c r="AO280" s="221"/>
      <c r="AP280" s="221"/>
      <c r="AQ280" s="221"/>
      <c r="AR280" s="221"/>
      <c r="AS280" s="221"/>
      <c r="AT280" s="221"/>
      <c r="AU280" s="221"/>
      <c r="AV280" s="221"/>
      <c r="AW280" s="221"/>
      <c r="AX280" s="221"/>
      <c r="AY280" s="221"/>
      <c r="AZ280" s="221"/>
      <c r="BA280" s="221"/>
    </row>
    <row r="281" spans="1:53" ht="12.75">
      <c r="A281" s="221"/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AC281" s="221"/>
      <c r="AD281" s="221"/>
      <c r="AE281" s="221"/>
      <c r="AF281" s="221"/>
      <c r="AG281" s="221"/>
      <c r="AH281" s="221"/>
      <c r="AI281" s="221"/>
      <c r="AJ281" s="221"/>
      <c r="AK281" s="221"/>
      <c r="AL281" s="221"/>
      <c r="AM281" s="221"/>
      <c r="AN281" s="221"/>
      <c r="AO281" s="221"/>
      <c r="AP281" s="221"/>
      <c r="AQ281" s="221"/>
      <c r="AR281" s="221"/>
      <c r="AS281" s="221"/>
      <c r="AT281" s="221"/>
      <c r="AU281" s="221"/>
      <c r="AV281" s="221"/>
      <c r="AW281" s="221"/>
      <c r="AX281" s="221"/>
      <c r="AY281" s="221"/>
      <c r="AZ281" s="221"/>
      <c r="BA281" s="221"/>
    </row>
    <row r="282" spans="1:53" ht="12.75">
      <c r="A282" s="221"/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AC282" s="221"/>
      <c r="AD282" s="221"/>
      <c r="AE282" s="221"/>
      <c r="AF282" s="221"/>
      <c r="AG282" s="221"/>
      <c r="AH282" s="221"/>
      <c r="AI282" s="221"/>
      <c r="AJ282" s="221"/>
      <c r="AK282" s="221"/>
      <c r="AL282" s="221"/>
      <c r="AM282" s="221"/>
      <c r="AN282" s="221"/>
      <c r="AO282" s="221"/>
      <c r="AP282" s="221"/>
      <c r="AQ282" s="221"/>
      <c r="AR282" s="221"/>
      <c r="AS282" s="221"/>
      <c r="AT282" s="221"/>
      <c r="AU282" s="221"/>
      <c r="AV282" s="221"/>
      <c r="AW282" s="221"/>
      <c r="AX282" s="221"/>
      <c r="AY282" s="221"/>
      <c r="AZ282" s="221"/>
      <c r="BA282" s="221"/>
    </row>
    <row r="283" spans="1:53" ht="12.75">
      <c r="A283" s="221"/>
      <c r="B283" s="242"/>
      <c r="C283" s="242"/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AC283" s="221"/>
      <c r="AD283" s="221"/>
      <c r="AE283" s="221"/>
      <c r="AF283" s="221"/>
      <c r="AG283" s="221"/>
      <c r="AH283" s="221"/>
      <c r="AI283" s="221"/>
      <c r="AJ283" s="221"/>
      <c r="AK283" s="221"/>
      <c r="AL283" s="221"/>
      <c r="AM283" s="221"/>
      <c r="AN283" s="221"/>
      <c r="AO283" s="221"/>
      <c r="AP283" s="221"/>
      <c r="AQ283" s="221"/>
      <c r="AR283" s="221"/>
      <c r="AS283" s="221"/>
      <c r="AT283" s="221"/>
      <c r="AU283" s="221"/>
      <c r="AV283" s="221"/>
      <c r="AW283" s="221"/>
      <c r="AX283" s="221"/>
      <c r="AY283" s="221"/>
      <c r="AZ283" s="221"/>
      <c r="BA283" s="221"/>
    </row>
    <row r="284" spans="1:53" ht="12.75">
      <c r="A284" s="221"/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AC284" s="221"/>
      <c r="AD284" s="221"/>
      <c r="AE284" s="221"/>
      <c r="AF284" s="221"/>
      <c r="AG284" s="221"/>
      <c r="AH284" s="221"/>
      <c r="AI284" s="221"/>
      <c r="AJ284" s="221"/>
      <c r="AK284" s="221"/>
      <c r="AL284" s="221"/>
      <c r="AM284" s="221"/>
      <c r="AN284" s="221"/>
      <c r="AO284" s="221"/>
      <c r="AP284" s="221"/>
      <c r="AQ284" s="221"/>
      <c r="AR284" s="221"/>
      <c r="AS284" s="221"/>
      <c r="AT284" s="221"/>
      <c r="AU284" s="221"/>
      <c r="AV284" s="221"/>
      <c r="AW284" s="221"/>
      <c r="AX284" s="221"/>
      <c r="AY284" s="221"/>
      <c r="AZ284" s="221"/>
      <c r="BA284" s="221"/>
    </row>
    <row r="285" spans="1:53" ht="12.75">
      <c r="A285" s="221"/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221"/>
      <c r="AO285" s="221"/>
      <c r="AP285" s="221"/>
      <c r="AQ285" s="221"/>
      <c r="AR285" s="221"/>
      <c r="AS285" s="221"/>
      <c r="AT285" s="221"/>
      <c r="AU285" s="221"/>
      <c r="AV285" s="221"/>
      <c r="AW285" s="221"/>
      <c r="AX285" s="221"/>
      <c r="AY285" s="221"/>
      <c r="AZ285" s="221"/>
      <c r="BA285" s="221"/>
    </row>
    <row r="286" spans="1:53" ht="12.75">
      <c r="A286" s="221"/>
      <c r="B286" s="242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AC286" s="221"/>
      <c r="AD286" s="221"/>
      <c r="AE286" s="221"/>
      <c r="AF286" s="221"/>
      <c r="AG286" s="221"/>
      <c r="AH286" s="221"/>
      <c r="AI286" s="221"/>
      <c r="AJ286" s="221"/>
      <c r="AK286" s="221"/>
      <c r="AL286" s="221"/>
      <c r="AM286" s="221"/>
      <c r="AN286" s="221"/>
      <c r="AO286" s="221"/>
      <c r="AP286" s="221"/>
      <c r="AQ286" s="221"/>
      <c r="AR286" s="221"/>
      <c r="AS286" s="221"/>
      <c r="AT286" s="221"/>
      <c r="AU286" s="221"/>
      <c r="AV286" s="221"/>
      <c r="AW286" s="221"/>
      <c r="AX286" s="221"/>
      <c r="AY286" s="221"/>
      <c r="AZ286" s="221"/>
      <c r="BA286" s="221"/>
    </row>
    <row r="287" spans="1:53" ht="12.75">
      <c r="A287" s="221"/>
      <c r="B287" s="242"/>
      <c r="C287" s="242"/>
      <c r="D287" s="242"/>
      <c r="E287" s="242"/>
      <c r="F287" s="242"/>
      <c r="G287" s="242"/>
      <c r="H287" s="242"/>
      <c r="I287" s="242"/>
      <c r="J287" s="242"/>
      <c r="K287" s="242"/>
      <c r="L287" s="242"/>
      <c r="M287" s="242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221"/>
      <c r="AO287" s="221"/>
      <c r="AP287" s="221"/>
      <c r="AQ287" s="221"/>
      <c r="AR287" s="221"/>
      <c r="AS287" s="221"/>
      <c r="AT287" s="221"/>
      <c r="AU287" s="221"/>
      <c r="AV287" s="221"/>
      <c r="AW287" s="221"/>
      <c r="AX287" s="221"/>
      <c r="AY287" s="221"/>
      <c r="AZ287" s="221"/>
      <c r="BA287" s="221"/>
    </row>
    <row r="288" spans="1:53" ht="12.75">
      <c r="A288" s="221"/>
      <c r="B288" s="242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  <c r="AC288" s="221"/>
      <c r="AD288" s="221"/>
      <c r="AE288" s="221"/>
      <c r="AF288" s="221"/>
      <c r="AG288" s="221"/>
      <c r="AH288" s="221"/>
      <c r="AI288" s="221"/>
      <c r="AJ288" s="221"/>
      <c r="AK288" s="221"/>
      <c r="AL288" s="221"/>
      <c r="AM288" s="221"/>
      <c r="AN288" s="221"/>
      <c r="AO288" s="221"/>
      <c r="AP288" s="221"/>
      <c r="AQ288" s="221"/>
      <c r="AR288" s="221"/>
      <c r="AS288" s="221"/>
      <c r="AT288" s="221"/>
      <c r="AU288" s="221"/>
      <c r="AV288" s="221"/>
      <c r="AW288" s="221"/>
      <c r="AX288" s="221"/>
      <c r="AY288" s="221"/>
      <c r="AZ288" s="221"/>
      <c r="BA288" s="221"/>
    </row>
    <row r="289" spans="1:53" ht="12.75">
      <c r="A289" s="221"/>
      <c r="B289" s="242"/>
      <c r="C289" s="242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AC289" s="221"/>
      <c r="AD289" s="221"/>
      <c r="AE289" s="221"/>
      <c r="AF289" s="221"/>
      <c r="AG289" s="221"/>
      <c r="AH289" s="221"/>
      <c r="AI289" s="221"/>
      <c r="AJ289" s="221"/>
      <c r="AK289" s="221"/>
      <c r="AL289" s="221"/>
      <c r="AM289" s="221"/>
      <c r="AN289" s="221"/>
      <c r="AO289" s="221"/>
      <c r="AP289" s="221"/>
      <c r="AQ289" s="221"/>
      <c r="AR289" s="221"/>
      <c r="AS289" s="221"/>
      <c r="AT289" s="221"/>
      <c r="AU289" s="221"/>
      <c r="AV289" s="221"/>
      <c r="AW289" s="221"/>
      <c r="AX289" s="221"/>
      <c r="AY289" s="221"/>
      <c r="AZ289" s="221"/>
      <c r="BA289" s="221"/>
    </row>
    <row r="290" spans="1:53" ht="12.75">
      <c r="A290" s="221"/>
      <c r="B290" s="242"/>
      <c r="C290" s="24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AC290" s="221"/>
      <c r="AD290" s="221"/>
      <c r="AE290" s="221"/>
      <c r="AF290" s="221"/>
      <c r="AG290" s="221"/>
      <c r="AH290" s="221"/>
      <c r="AI290" s="221"/>
      <c r="AJ290" s="221"/>
      <c r="AK290" s="221"/>
      <c r="AL290" s="221"/>
      <c r="AM290" s="221"/>
      <c r="AN290" s="221"/>
      <c r="AO290" s="221"/>
      <c r="AP290" s="221"/>
      <c r="AQ290" s="221"/>
      <c r="AR290" s="221"/>
      <c r="AS290" s="221"/>
      <c r="AT290" s="221"/>
      <c r="AU290" s="221"/>
      <c r="AV290" s="221"/>
      <c r="AW290" s="221"/>
      <c r="AX290" s="221"/>
      <c r="AY290" s="221"/>
      <c r="AZ290" s="221"/>
      <c r="BA290" s="221"/>
    </row>
    <row r="291" spans="1:53" ht="12.75">
      <c r="A291" s="221"/>
      <c r="B291" s="242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  <c r="AC291" s="221"/>
      <c r="AD291" s="221"/>
      <c r="AE291" s="221"/>
      <c r="AF291" s="221"/>
      <c r="AG291" s="221"/>
      <c r="AH291" s="221"/>
      <c r="AI291" s="221"/>
      <c r="AJ291" s="221"/>
      <c r="AK291" s="221"/>
      <c r="AL291" s="221"/>
      <c r="AM291" s="221"/>
      <c r="AN291" s="221"/>
      <c r="AO291" s="221"/>
      <c r="AP291" s="221"/>
      <c r="AQ291" s="221"/>
      <c r="AR291" s="221"/>
      <c r="AS291" s="221"/>
      <c r="AT291" s="221"/>
      <c r="AU291" s="221"/>
      <c r="AV291" s="221"/>
      <c r="AW291" s="221"/>
      <c r="AX291" s="221"/>
      <c r="AY291" s="221"/>
      <c r="AZ291" s="221"/>
      <c r="BA291" s="221"/>
    </row>
    <row r="292" spans="1:53" ht="12.75">
      <c r="A292" s="221"/>
      <c r="B292" s="242"/>
      <c r="C292" s="242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  <c r="AC292" s="221"/>
      <c r="AD292" s="221"/>
      <c r="AE292" s="221"/>
      <c r="AF292" s="221"/>
      <c r="AG292" s="221"/>
      <c r="AH292" s="221"/>
      <c r="AI292" s="221"/>
      <c r="AJ292" s="221"/>
      <c r="AK292" s="221"/>
      <c r="AL292" s="221"/>
      <c r="AM292" s="221"/>
      <c r="AN292" s="221"/>
      <c r="AO292" s="221"/>
      <c r="AP292" s="221"/>
      <c r="AQ292" s="221"/>
      <c r="AR292" s="221"/>
      <c r="AS292" s="221"/>
      <c r="AT292" s="221"/>
      <c r="AU292" s="221"/>
      <c r="AV292" s="221"/>
      <c r="AW292" s="221"/>
      <c r="AX292" s="221"/>
      <c r="AY292" s="221"/>
      <c r="AZ292" s="221"/>
      <c r="BA292" s="221"/>
    </row>
    <row r="293" spans="1:53" ht="12.75">
      <c r="A293" s="221"/>
      <c r="B293" s="242"/>
      <c r="C293" s="242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AC293" s="221"/>
      <c r="AD293" s="221"/>
      <c r="AE293" s="221"/>
      <c r="AF293" s="221"/>
      <c r="AG293" s="221"/>
      <c r="AH293" s="221"/>
      <c r="AI293" s="221"/>
      <c r="AJ293" s="221"/>
      <c r="AK293" s="221"/>
      <c r="AL293" s="221"/>
      <c r="AM293" s="221"/>
      <c r="AN293" s="221"/>
      <c r="AO293" s="221"/>
      <c r="AP293" s="221"/>
      <c r="AQ293" s="221"/>
      <c r="AR293" s="221"/>
      <c r="AS293" s="221"/>
      <c r="AT293" s="221"/>
      <c r="AU293" s="221"/>
      <c r="AV293" s="221"/>
      <c r="AW293" s="221"/>
      <c r="AX293" s="221"/>
      <c r="AY293" s="221"/>
      <c r="AZ293" s="221"/>
      <c r="BA293" s="221"/>
    </row>
    <row r="294" spans="1:53" ht="12.75">
      <c r="A294" s="221"/>
      <c r="B294" s="24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AC294" s="221"/>
      <c r="AD294" s="221"/>
      <c r="AE294" s="221"/>
      <c r="AF294" s="221"/>
      <c r="AG294" s="221"/>
      <c r="AH294" s="221"/>
      <c r="AI294" s="221"/>
      <c r="AJ294" s="221"/>
      <c r="AK294" s="221"/>
      <c r="AL294" s="221"/>
      <c r="AM294" s="221"/>
      <c r="AN294" s="221"/>
      <c r="AO294" s="221"/>
      <c r="AP294" s="221"/>
      <c r="AQ294" s="221"/>
      <c r="AR294" s="221"/>
      <c r="AS294" s="221"/>
      <c r="AT294" s="221"/>
      <c r="AU294" s="221"/>
      <c r="AV294" s="221"/>
      <c r="AW294" s="221"/>
      <c r="AX294" s="221"/>
      <c r="AY294" s="221"/>
      <c r="AZ294" s="221"/>
      <c r="BA294" s="221"/>
    </row>
    <row r="295" spans="1:53" ht="12.75">
      <c r="A295" s="221"/>
      <c r="B295" s="242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  <c r="AC295" s="221"/>
      <c r="AD295" s="221"/>
      <c r="AE295" s="221"/>
      <c r="AF295" s="221"/>
      <c r="AG295" s="221"/>
      <c r="AH295" s="221"/>
      <c r="AI295" s="221"/>
      <c r="AJ295" s="221"/>
      <c r="AK295" s="221"/>
      <c r="AL295" s="221"/>
      <c r="AM295" s="221"/>
      <c r="AN295" s="221"/>
      <c r="AO295" s="221"/>
      <c r="AP295" s="221"/>
      <c r="AQ295" s="221"/>
      <c r="AR295" s="221"/>
      <c r="AS295" s="221"/>
      <c r="AT295" s="221"/>
      <c r="AU295" s="221"/>
      <c r="AV295" s="221"/>
      <c r="AW295" s="221"/>
      <c r="AX295" s="221"/>
      <c r="AY295" s="221"/>
      <c r="AZ295" s="221"/>
      <c r="BA295" s="221"/>
    </row>
    <row r="296" spans="1:53" ht="12.75">
      <c r="A296" s="221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  <c r="AC296" s="221"/>
      <c r="AD296" s="221"/>
      <c r="AE296" s="221"/>
      <c r="AF296" s="221"/>
      <c r="AG296" s="221"/>
      <c r="AH296" s="221"/>
      <c r="AI296" s="221"/>
      <c r="AJ296" s="221"/>
      <c r="AK296" s="221"/>
      <c r="AL296" s="221"/>
      <c r="AM296" s="221"/>
      <c r="AN296" s="221"/>
      <c r="AO296" s="221"/>
      <c r="AP296" s="221"/>
      <c r="AQ296" s="221"/>
      <c r="AR296" s="221"/>
      <c r="AS296" s="221"/>
      <c r="AT296" s="221"/>
      <c r="AU296" s="221"/>
      <c r="AV296" s="221"/>
      <c r="AW296" s="221"/>
      <c r="AX296" s="221"/>
      <c r="AY296" s="221"/>
      <c r="AZ296" s="221"/>
      <c r="BA296" s="221"/>
    </row>
    <row r="297" spans="1:53" ht="12.75">
      <c r="A297" s="221"/>
      <c r="B297" s="242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AC297" s="221"/>
      <c r="AD297" s="221"/>
      <c r="AE297" s="221"/>
      <c r="AF297" s="221"/>
      <c r="AG297" s="221"/>
      <c r="AH297" s="221"/>
      <c r="AI297" s="221"/>
      <c r="AJ297" s="221"/>
      <c r="AK297" s="221"/>
      <c r="AL297" s="221"/>
      <c r="AM297" s="221"/>
      <c r="AN297" s="221"/>
      <c r="AO297" s="221"/>
      <c r="AP297" s="221"/>
      <c r="AQ297" s="221"/>
      <c r="AR297" s="221"/>
      <c r="AS297" s="221"/>
      <c r="AT297" s="221"/>
      <c r="AU297" s="221"/>
      <c r="AV297" s="221"/>
      <c r="AW297" s="221"/>
      <c r="AX297" s="221"/>
      <c r="AY297" s="221"/>
      <c r="AZ297" s="221"/>
      <c r="BA297" s="221"/>
    </row>
    <row r="298" spans="1:53" ht="12.75">
      <c r="A298" s="221"/>
      <c r="B298" s="242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AC298" s="221"/>
      <c r="AD298" s="221"/>
      <c r="AE298" s="221"/>
      <c r="AF298" s="221"/>
      <c r="AG298" s="221"/>
      <c r="AH298" s="221"/>
      <c r="AI298" s="221"/>
      <c r="AJ298" s="221"/>
      <c r="AK298" s="221"/>
      <c r="AL298" s="221"/>
      <c r="AM298" s="221"/>
      <c r="AN298" s="221"/>
      <c r="AO298" s="221"/>
      <c r="AP298" s="221"/>
      <c r="AQ298" s="221"/>
      <c r="AR298" s="221"/>
      <c r="AS298" s="221"/>
      <c r="AT298" s="221"/>
      <c r="AU298" s="221"/>
      <c r="AV298" s="221"/>
      <c r="AW298" s="221"/>
      <c r="AX298" s="221"/>
      <c r="AY298" s="221"/>
      <c r="AZ298" s="221"/>
      <c r="BA298" s="221"/>
    </row>
    <row r="299" spans="1:53" ht="12.75">
      <c r="A299" s="221"/>
      <c r="B299" s="24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  <c r="AC299" s="221"/>
      <c r="AD299" s="221"/>
      <c r="AE299" s="221"/>
      <c r="AF299" s="221"/>
      <c r="AG299" s="221"/>
      <c r="AH299" s="221"/>
      <c r="AI299" s="221"/>
      <c r="AJ299" s="221"/>
      <c r="AK299" s="221"/>
      <c r="AL299" s="221"/>
      <c r="AM299" s="221"/>
      <c r="AN299" s="221"/>
      <c r="AO299" s="221"/>
      <c r="AP299" s="221"/>
      <c r="AQ299" s="221"/>
      <c r="AR299" s="221"/>
      <c r="AS299" s="221"/>
      <c r="AT299" s="221"/>
      <c r="AU299" s="221"/>
      <c r="AV299" s="221"/>
      <c r="AW299" s="221"/>
      <c r="AX299" s="221"/>
      <c r="AY299" s="221"/>
      <c r="AZ299" s="221"/>
      <c r="BA299" s="221"/>
    </row>
    <row r="300" spans="1:53" ht="12.75">
      <c r="A300" s="221"/>
      <c r="B300" s="24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  <c r="AC300" s="221"/>
      <c r="AD300" s="221"/>
      <c r="AE300" s="221"/>
      <c r="AF300" s="221"/>
      <c r="AG300" s="221"/>
      <c r="AH300" s="221"/>
      <c r="AI300" s="221"/>
      <c r="AJ300" s="221"/>
      <c r="AK300" s="221"/>
      <c r="AL300" s="221"/>
      <c r="AM300" s="221"/>
      <c r="AN300" s="221"/>
      <c r="AO300" s="221"/>
      <c r="AP300" s="221"/>
      <c r="AQ300" s="221"/>
      <c r="AR300" s="221"/>
      <c r="AS300" s="221"/>
      <c r="AT300" s="221"/>
      <c r="AU300" s="221"/>
      <c r="AV300" s="221"/>
      <c r="AW300" s="221"/>
      <c r="AX300" s="221"/>
      <c r="AY300" s="221"/>
      <c r="AZ300" s="221"/>
      <c r="BA300" s="221"/>
    </row>
    <row r="301" spans="1:53" ht="12.75">
      <c r="A301" s="221"/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  <c r="AC301" s="221"/>
      <c r="AD301" s="221"/>
      <c r="AE301" s="221"/>
      <c r="AF301" s="221"/>
      <c r="AG301" s="221"/>
      <c r="AH301" s="221"/>
      <c r="AI301" s="221"/>
      <c r="AJ301" s="221"/>
      <c r="AK301" s="221"/>
      <c r="AL301" s="221"/>
      <c r="AM301" s="221"/>
      <c r="AN301" s="221"/>
      <c r="AO301" s="221"/>
      <c r="AP301" s="221"/>
      <c r="AQ301" s="221"/>
      <c r="AR301" s="221"/>
      <c r="AS301" s="221"/>
      <c r="AT301" s="221"/>
      <c r="AU301" s="221"/>
      <c r="AV301" s="221"/>
      <c r="AW301" s="221"/>
      <c r="AX301" s="221"/>
      <c r="AY301" s="221"/>
      <c r="AZ301" s="221"/>
      <c r="BA301" s="221"/>
    </row>
    <row r="302" spans="1:53" ht="12.75">
      <c r="A302" s="221"/>
      <c r="B302" s="24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AC302" s="221"/>
      <c r="AD302" s="221"/>
      <c r="AE302" s="221"/>
      <c r="AF302" s="221"/>
      <c r="AG302" s="221"/>
      <c r="AH302" s="221"/>
      <c r="AI302" s="221"/>
      <c r="AJ302" s="221"/>
      <c r="AK302" s="221"/>
      <c r="AL302" s="221"/>
      <c r="AM302" s="221"/>
      <c r="AN302" s="221"/>
      <c r="AO302" s="221"/>
      <c r="AP302" s="221"/>
      <c r="AQ302" s="221"/>
      <c r="AR302" s="221"/>
      <c r="AS302" s="221"/>
      <c r="AT302" s="221"/>
      <c r="AU302" s="221"/>
      <c r="AV302" s="221"/>
      <c r="AW302" s="221"/>
      <c r="AX302" s="221"/>
      <c r="AY302" s="221"/>
      <c r="AZ302" s="221"/>
      <c r="BA302" s="221"/>
    </row>
    <row r="303" spans="1:53" ht="12.75">
      <c r="A303" s="221"/>
      <c r="B303" s="24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  <c r="AC303" s="221"/>
      <c r="AD303" s="221"/>
      <c r="AE303" s="221"/>
      <c r="AF303" s="221"/>
      <c r="AG303" s="221"/>
      <c r="AH303" s="221"/>
      <c r="AI303" s="221"/>
      <c r="AJ303" s="221"/>
      <c r="AK303" s="221"/>
      <c r="AL303" s="221"/>
      <c r="AM303" s="221"/>
      <c r="AN303" s="221"/>
      <c r="AO303" s="221"/>
      <c r="AP303" s="221"/>
      <c r="AQ303" s="221"/>
      <c r="AR303" s="221"/>
      <c r="AS303" s="221"/>
      <c r="AT303" s="221"/>
      <c r="AU303" s="221"/>
      <c r="AV303" s="221"/>
      <c r="AW303" s="221"/>
      <c r="AX303" s="221"/>
      <c r="AY303" s="221"/>
      <c r="AZ303" s="221"/>
      <c r="BA303" s="221"/>
    </row>
    <row r="304" spans="1:53" ht="12.75">
      <c r="A304" s="221"/>
      <c r="B304" s="242"/>
      <c r="C304" s="242"/>
      <c r="D304" s="242"/>
      <c r="E304" s="242"/>
      <c r="F304" s="242"/>
      <c r="G304" s="242"/>
      <c r="H304" s="242"/>
      <c r="I304" s="242"/>
      <c r="J304" s="242"/>
      <c r="K304" s="242"/>
      <c r="L304" s="242"/>
      <c r="M304" s="242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  <c r="AC304" s="221"/>
      <c r="AD304" s="221"/>
      <c r="AE304" s="221"/>
      <c r="AF304" s="221"/>
      <c r="AG304" s="221"/>
      <c r="AH304" s="221"/>
      <c r="AI304" s="221"/>
      <c r="AJ304" s="221"/>
      <c r="AK304" s="221"/>
      <c r="AL304" s="221"/>
      <c r="AM304" s="221"/>
      <c r="AN304" s="221"/>
      <c r="AO304" s="221"/>
      <c r="AP304" s="221"/>
      <c r="AQ304" s="221"/>
      <c r="AR304" s="221"/>
      <c r="AS304" s="221"/>
      <c r="AT304" s="221"/>
      <c r="AU304" s="221"/>
      <c r="AV304" s="221"/>
      <c r="AW304" s="221"/>
      <c r="AX304" s="221"/>
      <c r="AY304" s="221"/>
      <c r="AZ304" s="221"/>
      <c r="BA304" s="221"/>
    </row>
    <row r="305" spans="1:53" ht="12.75">
      <c r="A305" s="221"/>
      <c r="B305" s="24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AC305" s="221"/>
      <c r="AD305" s="221"/>
      <c r="AE305" s="221"/>
      <c r="AF305" s="221"/>
      <c r="AG305" s="221"/>
      <c r="AH305" s="221"/>
      <c r="AI305" s="221"/>
      <c r="AJ305" s="221"/>
      <c r="AK305" s="221"/>
      <c r="AL305" s="221"/>
      <c r="AM305" s="221"/>
      <c r="AN305" s="221"/>
      <c r="AO305" s="221"/>
      <c r="AP305" s="221"/>
      <c r="AQ305" s="221"/>
      <c r="AR305" s="221"/>
      <c r="AS305" s="221"/>
      <c r="AT305" s="221"/>
      <c r="AU305" s="221"/>
      <c r="AV305" s="221"/>
      <c r="AW305" s="221"/>
      <c r="AX305" s="221"/>
      <c r="AY305" s="221"/>
      <c r="AZ305" s="221"/>
      <c r="BA305" s="221"/>
    </row>
    <row r="306" spans="1:53" ht="12.75">
      <c r="A306" s="221"/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AC306" s="221"/>
      <c r="AD306" s="221"/>
      <c r="AE306" s="221"/>
      <c r="AF306" s="221"/>
      <c r="AG306" s="221"/>
      <c r="AH306" s="221"/>
      <c r="AI306" s="221"/>
      <c r="AJ306" s="221"/>
      <c r="AK306" s="221"/>
      <c r="AL306" s="221"/>
      <c r="AM306" s="221"/>
      <c r="AN306" s="221"/>
      <c r="AO306" s="221"/>
      <c r="AP306" s="221"/>
      <c r="AQ306" s="221"/>
      <c r="AR306" s="221"/>
      <c r="AS306" s="221"/>
      <c r="AT306" s="221"/>
      <c r="AU306" s="221"/>
      <c r="AV306" s="221"/>
      <c r="AW306" s="221"/>
      <c r="AX306" s="221"/>
      <c r="AY306" s="221"/>
      <c r="AZ306" s="221"/>
      <c r="BA306" s="221"/>
    </row>
    <row r="307" spans="1:53" ht="12.75">
      <c r="A307" s="221"/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AC307" s="221"/>
      <c r="AD307" s="221"/>
      <c r="AE307" s="221"/>
      <c r="AF307" s="221"/>
      <c r="AG307" s="221"/>
      <c r="AH307" s="221"/>
      <c r="AI307" s="221"/>
      <c r="AJ307" s="221"/>
      <c r="AK307" s="221"/>
      <c r="AL307" s="221"/>
      <c r="AM307" s="221"/>
      <c r="AN307" s="221"/>
      <c r="AO307" s="221"/>
      <c r="AP307" s="221"/>
      <c r="AQ307" s="221"/>
      <c r="AR307" s="221"/>
      <c r="AS307" s="221"/>
      <c r="AT307" s="221"/>
      <c r="AU307" s="221"/>
      <c r="AV307" s="221"/>
      <c r="AW307" s="221"/>
      <c r="AX307" s="221"/>
      <c r="AY307" s="221"/>
      <c r="AZ307" s="221"/>
      <c r="BA307" s="221"/>
    </row>
    <row r="308" spans="1:53" ht="12.75">
      <c r="A308" s="221"/>
      <c r="B308" s="24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  <c r="AC308" s="221"/>
      <c r="AD308" s="221"/>
      <c r="AE308" s="221"/>
      <c r="AF308" s="221"/>
      <c r="AG308" s="221"/>
      <c r="AH308" s="221"/>
      <c r="AI308" s="221"/>
      <c r="AJ308" s="221"/>
      <c r="AK308" s="221"/>
      <c r="AL308" s="221"/>
      <c r="AM308" s="221"/>
      <c r="AN308" s="221"/>
      <c r="AO308" s="221"/>
      <c r="AP308" s="221"/>
      <c r="AQ308" s="221"/>
      <c r="AR308" s="221"/>
      <c r="AS308" s="221"/>
      <c r="AT308" s="221"/>
      <c r="AU308" s="221"/>
      <c r="AV308" s="221"/>
      <c r="AW308" s="221"/>
      <c r="AX308" s="221"/>
      <c r="AY308" s="221"/>
      <c r="AZ308" s="221"/>
      <c r="BA308" s="221"/>
    </row>
    <row r="309" spans="1:53" ht="12.75">
      <c r="A309" s="221"/>
      <c r="B309" s="242"/>
      <c r="C309" s="242"/>
      <c r="D309" s="242"/>
      <c r="E309" s="242"/>
      <c r="F309" s="242"/>
      <c r="G309" s="242"/>
      <c r="H309" s="242"/>
      <c r="I309" s="242"/>
      <c r="J309" s="242"/>
      <c r="K309" s="242"/>
      <c r="L309" s="242"/>
      <c r="M309" s="242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21"/>
      <c r="AC309" s="221"/>
      <c r="AD309" s="221"/>
      <c r="AE309" s="221"/>
      <c r="AF309" s="221"/>
      <c r="AG309" s="221"/>
      <c r="AH309" s="221"/>
      <c r="AI309" s="221"/>
      <c r="AJ309" s="221"/>
      <c r="AK309" s="221"/>
      <c r="AL309" s="221"/>
      <c r="AM309" s="221"/>
      <c r="AN309" s="221"/>
      <c r="AO309" s="221"/>
      <c r="AP309" s="221"/>
      <c r="AQ309" s="221"/>
      <c r="AR309" s="221"/>
      <c r="AS309" s="221"/>
      <c r="AT309" s="221"/>
      <c r="AU309" s="221"/>
      <c r="AV309" s="221"/>
      <c r="AW309" s="221"/>
      <c r="AX309" s="221"/>
      <c r="AY309" s="221"/>
      <c r="AZ309" s="221"/>
      <c r="BA309" s="221"/>
    </row>
    <row r="310" spans="1:53" ht="12.75">
      <c r="A310" s="221"/>
      <c r="B310" s="242"/>
      <c r="C310" s="242"/>
      <c r="D310" s="242"/>
      <c r="E310" s="242"/>
      <c r="F310" s="242"/>
      <c r="G310" s="242"/>
      <c r="H310" s="242"/>
      <c r="I310" s="242"/>
      <c r="J310" s="242"/>
      <c r="K310" s="242"/>
      <c r="L310" s="242"/>
      <c r="M310" s="242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  <c r="AC310" s="221"/>
      <c r="AD310" s="221"/>
      <c r="AE310" s="221"/>
      <c r="AF310" s="221"/>
      <c r="AG310" s="221"/>
      <c r="AH310" s="221"/>
      <c r="AI310" s="221"/>
      <c r="AJ310" s="221"/>
      <c r="AK310" s="221"/>
      <c r="AL310" s="221"/>
      <c r="AM310" s="221"/>
      <c r="AN310" s="221"/>
      <c r="AO310" s="221"/>
      <c r="AP310" s="221"/>
      <c r="AQ310" s="221"/>
      <c r="AR310" s="221"/>
      <c r="AS310" s="221"/>
      <c r="AT310" s="221"/>
      <c r="AU310" s="221"/>
      <c r="AV310" s="221"/>
      <c r="AW310" s="221"/>
      <c r="AX310" s="221"/>
      <c r="AY310" s="221"/>
      <c r="AZ310" s="221"/>
      <c r="BA310" s="221"/>
    </row>
    <row r="311" spans="1:53" ht="12.75">
      <c r="A311" s="221"/>
      <c r="B311" s="242"/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  <c r="AC311" s="221"/>
      <c r="AD311" s="221"/>
      <c r="AE311" s="221"/>
      <c r="AF311" s="221"/>
      <c r="AG311" s="221"/>
      <c r="AH311" s="221"/>
      <c r="AI311" s="221"/>
      <c r="AJ311" s="221"/>
      <c r="AK311" s="221"/>
      <c r="AL311" s="221"/>
      <c r="AM311" s="221"/>
      <c r="AN311" s="221"/>
      <c r="AO311" s="221"/>
      <c r="AP311" s="221"/>
      <c r="AQ311" s="221"/>
      <c r="AR311" s="221"/>
      <c r="AS311" s="221"/>
      <c r="AT311" s="221"/>
      <c r="AU311" s="221"/>
      <c r="AV311" s="221"/>
      <c r="AW311" s="221"/>
      <c r="AX311" s="221"/>
      <c r="AY311" s="221"/>
      <c r="AZ311" s="221"/>
      <c r="BA311" s="221"/>
    </row>
    <row r="312" spans="1:53" ht="12.75">
      <c r="A312" s="221"/>
      <c r="B312" s="242"/>
      <c r="C312" s="242"/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  <c r="AC312" s="221"/>
      <c r="AD312" s="221"/>
      <c r="AE312" s="221"/>
      <c r="AF312" s="221"/>
      <c r="AG312" s="221"/>
      <c r="AH312" s="221"/>
      <c r="AI312" s="221"/>
      <c r="AJ312" s="221"/>
      <c r="AK312" s="221"/>
      <c r="AL312" s="221"/>
      <c r="AM312" s="221"/>
      <c r="AN312" s="221"/>
      <c r="AO312" s="221"/>
      <c r="AP312" s="221"/>
      <c r="AQ312" s="221"/>
      <c r="AR312" s="221"/>
      <c r="AS312" s="221"/>
      <c r="AT312" s="221"/>
      <c r="AU312" s="221"/>
      <c r="AV312" s="221"/>
      <c r="AW312" s="221"/>
      <c r="AX312" s="221"/>
      <c r="AY312" s="221"/>
      <c r="AZ312" s="221"/>
      <c r="BA312" s="221"/>
    </row>
    <row r="313" spans="1:53" ht="12.75">
      <c r="A313" s="221"/>
      <c r="B313" s="242"/>
      <c r="C313" s="242"/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  <c r="AC313" s="221"/>
      <c r="AD313" s="221"/>
      <c r="AE313" s="221"/>
      <c r="AF313" s="221"/>
      <c r="AG313" s="221"/>
      <c r="AH313" s="221"/>
      <c r="AI313" s="221"/>
      <c r="AJ313" s="221"/>
      <c r="AK313" s="221"/>
      <c r="AL313" s="221"/>
      <c r="AM313" s="221"/>
      <c r="AN313" s="221"/>
      <c r="AO313" s="221"/>
      <c r="AP313" s="221"/>
      <c r="AQ313" s="221"/>
      <c r="AR313" s="221"/>
      <c r="AS313" s="221"/>
      <c r="AT313" s="221"/>
      <c r="AU313" s="221"/>
      <c r="AV313" s="221"/>
      <c r="AW313" s="221"/>
      <c r="AX313" s="221"/>
      <c r="AY313" s="221"/>
      <c r="AZ313" s="221"/>
      <c r="BA313" s="221"/>
    </row>
    <row r="314" spans="1:53" ht="12.75">
      <c r="A314" s="221"/>
      <c r="B314" s="242"/>
      <c r="C314" s="242"/>
      <c r="D314" s="242"/>
      <c r="E314" s="242"/>
      <c r="F314" s="242"/>
      <c r="G314" s="242"/>
      <c r="H314" s="242"/>
      <c r="I314" s="242"/>
      <c r="J314" s="242"/>
      <c r="K314" s="242"/>
      <c r="L314" s="242"/>
      <c r="M314" s="242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  <c r="AC314" s="221"/>
      <c r="AD314" s="221"/>
      <c r="AE314" s="221"/>
      <c r="AF314" s="221"/>
      <c r="AG314" s="221"/>
      <c r="AH314" s="221"/>
      <c r="AI314" s="221"/>
      <c r="AJ314" s="221"/>
      <c r="AK314" s="221"/>
      <c r="AL314" s="221"/>
      <c r="AM314" s="221"/>
      <c r="AN314" s="221"/>
      <c r="AO314" s="221"/>
      <c r="AP314" s="221"/>
      <c r="AQ314" s="221"/>
      <c r="AR314" s="221"/>
      <c r="AS314" s="221"/>
      <c r="AT314" s="221"/>
      <c r="AU314" s="221"/>
      <c r="AV314" s="221"/>
      <c r="AW314" s="221"/>
      <c r="AX314" s="221"/>
      <c r="AY314" s="221"/>
      <c r="AZ314" s="221"/>
      <c r="BA314" s="221"/>
    </row>
    <row r="315" spans="1:53" ht="12.75">
      <c r="A315" s="221"/>
      <c r="B315" s="242"/>
      <c r="C315" s="242"/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21"/>
      <c r="AC315" s="221"/>
      <c r="AD315" s="221"/>
      <c r="AE315" s="221"/>
      <c r="AF315" s="221"/>
      <c r="AG315" s="221"/>
      <c r="AH315" s="221"/>
      <c r="AI315" s="221"/>
      <c r="AJ315" s="221"/>
      <c r="AK315" s="221"/>
      <c r="AL315" s="221"/>
      <c r="AM315" s="221"/>
      <c r="AN315" s="221"/>
      <c r="AO315" s="221"/>
      <c r="AP315" s="221"/>
      <c r="AQ315" s="221"/>
      <c r="AR315" s="221"/>
      <c r="AS315" s="221"/>
      <c r="AT315" s="221"/>
      <c r="AU315" s="221"/>
      <c r="AV315" s="221"/>
      <c r="AW315" s="221"/>
      <c r="AX315" s="221"/>
      <c r="AY315" s="221"/>
      <c r="AZ315" s="221"/>
      <c r="BA315" s="221"/>
    </row>
    <row r="316" spans="1:53" ht="12.75">
      <c r="A316" s="221"/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21"/>
      <c r="AC316" s="221"/>
      <c r="AD316" s="221"/>
      <c r="AE316" s="221"/>
      <c r="AF316" s="221"/>
      <c r="AG316" s="221"/>
      <c r="AH316" s="221"/>
      <c r="AI316" s="221"/>
      <c r="AJ316" s="221"/>
      <c r="AK316" s="221"/>
      <c r="AL316" s="221"/>
      <c r="AM316" s="221"/>
      <c r="AN316" s="221"/>
      <c r="AO316" s="221"/>
      <c r="AP316" s="221"/>
      <c r="AQ316" s="221"/>
      <c r="AR316" s="221"/>
      <c r="AS316" s="221"/>
      <c r="AT316" s="221"/>
      <c r="AU316" s="221"/>
      <c r="AV316" s="221"/>
      <c r="AW316" s="221"/>
      <c r="AX316" s="221"/>
      <c r="AY316" s="221"/>
      <c r="AZ316" s="221"/>
      <c r="BA316" s="221"/>
    </row>
    <row r="317" spans="1:53" ht="12.75">
      <c r="A317" s="221"/>
      <c r="B317" s="24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21"/>
      <c r="AC317" s="221"/>
      <c r="AD317" s="221"/>
      <c r="AE317" s="221"/>
      <c r="AF317" s="221"/>
      <c r="AG317" s="221"/>
      <c r="AH317" s="221"/>
      <c r="AI317" s="221"/>
      <c r="AJ317" s="221"/>
      <c r="AK317" s="221"/>
      <c r="AL317" s="221"/>
      <c r="AM317" s="221"/>
      <c r="AN317" s="221"/>
      <c r="AO317" s="221"/>
      <c r="AP317" s="221"/>
      <c r="AQ317" s="221"/>
      <c r="AR317" s="221"/>
      <c r="AS317" s="221"/>
      <c r="AT317" s="221"/>
      <c r="AU317" s="221"/>
      <c r="AV317" s="221"/>
      <c r="AW317" s="221"/>
      <c r="AX317" s="221"/>
      <c r="AY317" s="221"/>
      <c r="AZ317" s="221"/>
      <c r="BA317" s="221"/>
    </row>
    <row r="318" spans="1:53" ht="12.75">
      <c r="A318" s="221"/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21"/>
      <c r="Y318" s="221"/>
      <c r="AC318" s="221"/>
      <c r="AD318" s="221"/>
      <c r="AE318" s="221"/>
      <c r="AF318" s="221"/>
      <c r="AG318" s="221"/>
      <c r="AH318" s="221"/>
      <c r="AI318" s="221"/>
      <c r="AJ318" s="221"/>
      <c r="AK318" s="221"/>
      <c r="AL318" s="221"/>
      <c r="AM318" s="221"/>
      <c r="AN318" s="221"/>
      <c r="AO318" s="221"/>
      <c r="AP318" s="221"/>
      <c r="AQ318" s="221"/>
      <c r="AR318" s="221"/>
      <c r="AS318" s="221"/>
      <c r="AT318" s="221"/>
      <c r="AU318" s="221"/>
      <c r="AV318" s="221"/>
      <c r="AW318" s="221"/>
      <c r="AX318" s="221"/>
      <c r="AY318" s="221"/>
      <c r="AZ318" s="221"/>
      <c r="BA318" s="221"/>
    </row>
    <row r="319" spans="1:53" ht="12.75">
      <c r="A319" s="221"/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  <c r="AC319" s="221"/>
      <c r="AD319" s="221"/>
      <c r="AE319" s="221"/>
      <c r="AF319" s="221"/>
      <c r="AG319" s="221"/>
      <c r="AH319" s="221"/>
      <c r="AI319" s="221"/>
      <c r="AJ319" s="221"/>
      <c r="AK319" s="221"/>
      <c r="AL319" s="221"/>
      <c r="AM319" s="221"/>
      <c r="AN319" s="221"/>
      <c r="AO319" s="221"/>
      <c r="AP319" s="221"/>
      <c r="AQ319" s="221"/>
      <c r="AR319" s="221"/>
      <c r="AS319" s="221"/>
      <c r="AT319" s="221"/>
      <c r="AU319" s="221"/>
      <c r="AV319" s="221"/>
      <c r="AW319" s="221"/>
      <c r="AX319" s="221"/>
      <c r="AY319" s="221"/>
      <c r="AZ319" s="221"/>
      <c r="BA319" s="221"/>
    </row>
    <row r="320" spans="1:53" ht="12.75">
      <c r="A320" s="221"/>
      <c r="B320" s="242"/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  <c r="AC320" s="221"/>
      <c r="AD320" s="221"/>
      <c r="AE320" s="221"/>
      <c r="AF320" s="221"/>
      <c r="AG320" s="221"/>
      <c r="AH320" s="221"/>
      <c r="AI320" s="221"/>
      <c r="AJ320" s="221"/>
      <c r="AK320" s="221"/>
      <c r="AL320" s="221"/>
      <c r="AM320" s="221"/>
      <c r="AN320" s="221"/>
      <c r="AO320" s="221"/>
      <c r="AP320" s="221"/>
      <c r="AQ320" s="221"/>
      <c r="AR320" s="221"/>
      <c r="AS320" s="221"/>
      <c r="AT320" s="221"/>
      <c r="AU320" s="221"/>
      <c r="AV320" s="221"/>
      <c r="AW320" s="221"/>
      <c r="AX320" s="221"/>
      <c r="AY320" s="221"/>
      <c r="AZ320" s="221"/>
      <c r="BA320" s="221"/>
    </row>
    <row r="321" spans="1:53" ht="12.75">
      <c r="A321" s="221"/>
      <c r="B321" s="242"/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  <c r="AC321" s="221"/>
      <c r="AD321" s="221"/>
      <c r="AE321" s="221"/>
      <c r="AF321" s="221"/>
      <c r="AG321" s="221"/>
      <c r="AH321" s="221"/>
      <c r="AI321" s="221"/>
      <c r="AJ321" s="221"/>
      <c r="AK321" s="221"/>
      <c r="AL321" s="221"/>
      <c r="AM321" s="221"/>
      <c r="AN321" s="221"/>
      <c r="AO321" s="221"/>
      <c r="AP321" s="221"/>
      <c r="AQ321" s="221"/>
      <c r="AR321" s="221"/>
      <c r="AS321" s="221"/>
      <c r="AT321" s="221"/>
      <c r="AU321" s="221"/>
      <c r="AV321" s="221"/>
      <c r="AW321" s="221"/>
      <c r="AX321" s="221"/>
      <c r="AY321" s="221"/>
      <c r="AZ321" s="221"/>
      <c r="BA321" s="221"/>
    </row>
    <row r="322" spans="1:53" ht="12.75">
      <c r="A322" s="221"/>
      <c r="B322" s="242"/>
      <c r="C322" s="242"/>
      <c r="D322" s="242"/>
      <c r="E322" s="242"/>
      <c r="F322" s="242"/>
      <c r="G322" s="242"/>
      <c r="H322" s="242"/>
      <c r="I322" s="242"/>
      <c r="J322" s="242"/>
      <c r="K322" s="242"/>
      <c r="L322" s="242"/>
      <c r="M322" s="242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AC322" s="221"/>
      <c r="AD322" s="221"/>
      <c r="AE322" s="221"/>
      <c r="AF322" s="221"/>
      <c r="AG322" s="221"/>
      <c r="AH322" s="221"/>
      <c r="AI322" s="221"/>
      <c r="AJ322" s="221"/>
      <c r="AK322" s="221"/>
      <c r="AL322" s="221"/>
      <c r="AM322" s="221"/>
      <c r="AN322" s="221"/>
      <c r="AO322" s="221"/>
      <c r="AP322" s="221"/>
      <c r="AQ322" s="221"/>
      <c r="AR322" s="221"/>
      <c r="AS322" s="221"/>
      <c r="AT322" s="221"/>
      <c r="AU322" s="221"/>
      <c r="AV322" s="221"/>
      <c r="AW322" s="221"/>
      <c r="AX322" s="221"/>
      <c r="AY322" s="221"/>
      <c r="AZ322" s="221"/>
      <c r="BA322" s="221"/>
    </row>
    <row r="323" spans="1:53" ht="12.75">
      <c r="A323" s="221"/>
      <c r="B323" s="242"/>
      <c r="C323" s="242"/>
      <c r="D323" s="242"/>
      <c r="E323" s="242"/>
      <c r="F323" s="242"/>
      <c r="G323" s="242"/>
      <c r="H323" s="242"/>
      <c r="I323" s="242"/>
      <c r="J323" s="242"/>
      <c r="K323" s="242"/>
      <c r="L323" s="242"/>
      <c r="M323" s="242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  <c r="AC323" s="221"/>
      <c r="AD323" s="221"/>
      <c r="AE323" s="221"/>
      <c r="AF323" s="221"/>
      <c r="AG323" s="221"/>
      <c r="AH323" s="221"/>
      <c r="AI323" s="221"/>
      <c r="AJ323" s="221"/>
      <c r="AK323" s="221"/>
      <c r="AL323" s="221"/>
      <c r="AM323" s="221"/>
      <c r="AN323" s="221"/>
      <c r="AO323" s="221"/>
      <c r="AP323" s="221"/>
      <c r="AQ323" s="221"/>
      <c r="AR323" s="221"/>
      <c r="AS323" s="221"/>
      <c r="AT323" s="221"/>
      <c r="AU323" s="221"/>
      <c r="AV323" s="221"/>
      <c r="AW323" s="221"/>
      <c r="AX323" s="221"/>
      <c r="AY323" s="221"/>
      <c r="AZ323" s="221"/>
      <c r="BA323" s="221"/>
    </row>
    <row r="324" spans="1:53" ht="12.75">
      <c r="A324" s="221"/>
      <c r="B324" s="242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  <c r="AC324" s="221"/>
      <c r="AD324" s="221"/>
      <c r="AE324" s="221"/>
      <c r="AF324" s="221"/>
      <c r="AG324" s="221"/>
      <c r="AH324" s="221"/>
      <c r="AI324" s="221"/>
      <c r="AJ324" s="221"/>
      <c r="AK324" s="221"/>
      <c r="AL324" s="221"/>
      <c r="AM324" s="221"/>
      <c r="AN324" s="221"/>
      <c r="AO324" s="221"/>
      <c r="AP324" s="221"/>
      <c r="AQ324" s="221"/>
      <c r="AR324" s="221"/>
      <c r="AS324" s="221"/>
      <c r="AT324" s="221"/>
      <c r="AU324" s="221"/>
      <c r="AV324" s="221"/>
      <c r="AW324" s="221"/>
      <c r="AX324" s="221"/>
      <c r="AY324" s="221"/>
      <c r="AZ324" s="221"/>
      <c r="BA324" s="221"/>
    </row>
    <row r="325" spans="1:53" ht="12.75">
      <c r="A325" s="221"/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  <c r="AC325" s="221"/>
      <c r="AD325" s="221"/>
      <c r="AE325" s="221"/>
      <c r="AF325" s="221"/>
      <c r="AG325" s="221"/>
      <c r="AH325" s="221"/>
      <c r="AI325" s="221"/>
      <c r="AJ325" s="221"/>
      <c r="AK325" s="221"/>
      <c r="AL325" s="221"/>
      <c r="AM325" s="221"/>
      <c r="AN325" s="221"/>
      <c r="AO325" s="221"/>
      <c r="AP325" s="221"/>
      <c r="AQ325" s="221"/>
      <c r="AR325" s="221"/>
      <c r="AS325" s="221"/>
      <c r="AT325" s="221"/>
      <c r="AU325" s="221"/>
      <c r="AV325" s="221"/>
      <c r="AW325" s="221"/>
      <c r="AX325" s="221"/>
      <c r="AY325" s="221"/>
      <c r="AZ325" s="221"/>
      <c r="BA325" s="221"/>
    </row>
    <row r="326" spans="1:53" ht="12.75">
      <c r="A326" s="221"/>
      <c r="B326" s="24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21"/>
      <c r="AC326" s="221"/>
      <c r="AD326" s="221"/>
      <c r="AE326" s="221"/>
      <c r="AF326" s="221"/>
      <c r="AG326" s="221"/>
      <c r="AH326" s="221"/>
      <c r="AI326" s="221"/>
      <c r="AJ326" s="221"/>
      <c r="AK326" s="221"/>
      <c r="AL326" s="221"/>
      <c r="AM326" s="221"/>
      <c r="AN326" s="221"/>
      <c r="AO326" s="221"/>
      <c r="AP326" s="221"/>
      <c r="AQ326" s="221"/>
      <c r="AR326" s="221"/>
      <c r="AS326" s="221"/>
      <c r="AT326" s="221"/>
      <c r="AU326" s="221"/>
      <c r="AV326" s="221"/>
      <c r="AW326" s="221"/>
      <c r="AX326" s="221"/>
      <c r="AY326" s="221"/>
      <c r="AZ326" s="221"/>
      <c r="BA326" s="221"/>
    </row>
    <row r="327" spans="1:53" ht="12.75">
      <c r="A327" s="221"/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  <c r="AC327" s="221"/>
      <c r="AD327" s="221"/>
      <c r="AE327" s="221"/>
      <c r="AF327" s="221"/>
      <c r="AG327" s="221"/>
      <c r="AH327" s="221"/>
      <c r="AI327" s="221"/>
      <c r="AJ327" s="221"/>
      <c r="AK327" s="221"/>
      <c r="AL327" s="221"/>
      <c r="AM327" s="221"/>
      <c r="AN327" s="221"/>
      <c r="AO327" s="221"/>
      <c r="AP327" s="221"/>
      <c r="AQ327" s="221"/>
      <c r="AR327" s="221"/>
      <c r="AS327" s="221"/>
      <c r="AT327" s="221"/>
      <c r="AU327" s="221"/>
      <c r="AV327" s="221"/>
      <c r="AW327" s="221"/>
      <c r="AX327" s="221"/>
      <c r="AY327" s="221"/>
      <c r="AZ327" s="221"/>
      <c r="BA327" s="221"/>
    </row>
    <row r="328" spans="1:53" ht="12.75">
      <c r="A328" s="221"/>
      <c r="B328" s="24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AC328" s="221"/>
      <c r="AD328" s="221"/>
      <c r="AE328" s="221"/>
      <c r="AF328" s="221"/>
      <c r="AG328" s="221"/>
      <c r="AH328" s="221"/>
      <c r="AI328" s="221"/>
      <c r="AJ328" s="221"/>
      <c r="AK328" s="221"/>
      <c r="AL328" s="221"/>
      <c r="AM328" s="221"/>
      <c r="AN328" s="221"/>
      <c r="AO328" s="221"/>
      <c r="AP328" s="221"/>
      <c r="AQ328" s="221"/>
      <c r="AR328" s="221"/>
      <c r="AS328" s="221"/>
      <c r="AT328" s="221"/>
      <c r="AU328" s="221"/>
      <c r="AV328" s="221"/>
      <c r="AW328" s="221"/>
      <c r="AX328" s="221"/>
      <c r="AY328" s="221"/>
      <c r="AZ328" s="221"/>
      <c r="BA328" s="221"/>
    </row>
    <row r="329" spans="1:53" ht="12.75">
      <c r="A329" s="221"/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21"/>
      <c r="AC329" s="221"/>
      <c r="AD329" s="221"/>
      <c r="AE329" s="221"/>
      <c r="AF329" s="221"/>
      <c r="AG329" s="221"/>
      <c r="AH329" s="221"/>
      <c r="AI329" s="221"/>
      <c r="AJ329" s="221"/>
      <c r="AK329" s="221"/>
      <c r="AL329" s="221"/>
      <c r="AM329" s="221"/>
      <c r="AN329" s="221"/>
      <c r="AO329" s="221"/>
      <c r="AP329" s="221"/>
      <c r="AQ329" s="221"/>
      <c r="AR329" s="221"/>
      <c r="AS329" s="221"/>
      <c r="AT329" s="221"/>
      <c r="AU329" s="221"/>
      <c r="AV329" s="221"/>
      <c r="AW329" s="221"/>
      <c r="AX329" s="221"/>
      <c r="AY329" s="221"/>
      <c r="AZ329" s="221"/>
      <c r="BA329" s="221"/>
    </row>
    <row r="330" spans="1:53" ht="12.75">
      <c r="A330" s="221"/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1"/>
      <c r="AC330" s="221"/>
      <c r="AD330" s="221"/>
      <c r="AE330" s="221"/>
      <c r="AF330" s="221"/>
      <c r="AG330" s="221"/>
      <c r="AH330" s="221"/>
      <c r="AI330" s="221"/>
      <c r="AJ330" s="221"/>
      <c r="AK330" s="221"/>
      <c r="AL330" s="221"/>
      <c r="AM330" s="221"/>
      <c r="AN330" s="221"/>
      <c r="AO330" s="221"/>
      <c r="AP330" s="221"/>
      <c r="AQ330" s="221"/>
      <c r="AR330" s="221"/>
      <c r="AS330" s="221"/>
      <c r="AT330" s="221"/>
      <c r="AU330" s="221"/>
      <c r="AV330" s="221"/>
      <c r="AW330" s="221"/>
      <c r="AX330" s="221"/>
      <c r="AY330" s="221"/>
      <c r="AZ330" s="221"/>
      <c r="BA330" s="221"/>
    </row>
    <row r="331" spans="1:53" ht="12.75">
      <c r="A331" s="221"/>
      <c r="B331" s="24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  <c r="AC331" s="221"/>
      <c r="AD331" s="221"/>
      <c r="AE331" s="221"/>
      <c r="AF331" s="221"/>
      <c r="AG331" s="221"/>
      <c r="AH331" s="221"/>
      <c r="AI331" s="221"/>
      <c r="AJ331" s="221"/>
      <c r="AK331" s="221"/>
      <c r="AL331" s="221"/>
      <c r="AM331" s="221"/>
      <c r="AN331" s="221"/>
      <c r="AO331" s="221"/>
      <c r="AP331" s="221"/>
      <c r="AQ331" s="221"/>
      <c r="AR331" s="221"/>
      <c r="AS331" s="221"/>
      <c r="AT331" s="221"/>
      <c r="AU331" s="221"/>
      <c r="AV331" s="221"/>
      <c r="AW331" s="221"/>
      <c r="AX331" s="221"/>
      <c r="AY331" s="221"/>
      <c r="AZ331" s="221"/>
      <c r="BA331" s="221"/>
    </row>
    <row r="332" spans="1:53" ht="12.75">
      <c r="A332" s="221"/>
      <c r="B332" s="24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  <c r="AC332" s="221"/>
      <c r="AD332" s="221"/>
      <c r="AE332" s="221"/>
      <c r="AF332" s="221"/>
      <c r="AG332" s="221"/>
      <c r="AH332" s="221"/>
      <c r="AI332" s="221"/>
      <c r="AJ332" s="221"/>
      <c r="AK332" s="221"/>
      <c r="AL332" s="221"/>
      <c r="AM332" s="221"/>
      <c r="AN332" s="221"/>
      <c r="AO332" s="221"/>
      <c r="AP332" s="221"/>
      <c r="AQ332" s="221"/>
      <c r="AR332" s="221"/>
      <c r="AS332" s="221"/>
      <c r="AT332" s="221"/>
      <c r="AU332" s="221"/>
      <c r="AV332" s="221"/>
      <c r="AW332" s="221"/>
      <c r="AX332" s="221"/>
      <c r="AY332" s="221"/>
      <c r="AZ332" s="221"/>
      <c r="BA332" s="221"/>
    </row>
    <row r="333" spans="1:53" ht="12.75">
      <c r="A333" s="221"/>
      <c r="B333" s="242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  <c r="AC333" s="221"/>
      <c r="AD333" s="221"/>
      <c r="AE333" s="221"/>
      <c r="AF333" s="221"/>
      <c r="AG333" s="221"/>
      <c r="AH333" s="221"/>
      <c r="AI333" s="221"/>
      <c r="AJ333" s="221"/>
      <c r="AK333" s="221"/>
      <c r="AL333" s="221"/>
      <c r="AM333" s="221"/>
      <c r="AN333" s="221"/>
      <c r="AO333" s="221"/>
      <c r="AP333" s="221"/>
      <c r="AQ333" s="221"/>
      <c r="AR333" s="221"/>
      <c r="AS333" s="221"/>
      <c r="AT333" s="221"/>
      <c r="AU333" s="221"/>
      <c r="AV333" s="221"/>
      <c r="AW333" s="221"/>
      <c r="AX333" s="221"/>
      <c r="AY333" s="221"/>
      <c r="AZ333" s="221"/>
      <c r="BA333" s="221"/>
    </row>
    <row r="334" spans="1:53" ht="12.75">
      <c r="A334" s="221"/>
      <c r="B334" s="242"/>
      <c r="C334" s="242"/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  <c r="AC334" s="221"/>
      <c r="AD334" s="221"/>
      <c r="AE334" s="221"/>
      <c r="AF334" s="221"/>
      <c r="AG334" s="221"/>
      <c r="AH334" s="221"/>
      <c r="AI334" s="221"/>
      <c r="AJ334" s="221"/>
      <c r="AK334" s="221"/>
      <c r="AL334" s="221"/>
      <c r="AM334" s="221"/>
      <c r="AN334" s="221"/>
      <c r="AO334" s="221"/>
      <c r="AP334" s="221"/>
      <c r="AQ334" s="221"/>
      <c r="AR334" s="221"/>
      <c r="AS334" s="221"/>
      <c r="AT334" s="221"/>
      <c r="AU334" s="221"/>
      <c r="AV334" s="221"/>
      <c r="AW334" s="221"/>
      <c r="AX334" s="221"/>
      <c r="AY334" s="221"/>
      <c r="AZ334" s="221"/>
      <c r="BA334" s="221"/>
    </row>
    <row r="335" spans="1:53" ht="12.75">
      <c r="A335" s="221"/>
      <c r="B335" s="242"/>
      <c r="C335" s="242"/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  <c r="AC335" s="221"/>
      <c r="AD335" s="221"/>
      <c r="AE335" s="221"/>
      <c r="AF335" s="221"/>
      <c r="AG335" s="221"/>
      <c r="AH335" s="221"/>
      <c r="AI335" s="221"/>
      <c r="AJ335" s="221"/>
      <c r="AK335" s="221"/>
      <c r="AL335" s="221"/>
      <c r="AM335" s="221"/>
      <c r="AN335" s="221"/>
      <c r="AO335" s="221"/>
      <c r="AP335" s="221"/>
      <c r="AQ335" s="221"/>
      <c r="AR335" s="221"/>
      <c r="AS335" s="221"/>
      <c r="AT335" s="221"/>
      <c r="AU335" s="221"/>
      <c r="AV335" s="221"/>
      <c r="AW335" s="221"/>
      <c r="AX335" s="221"/>
      <c r="AY335" s="221"/>
      <c r="AZ335" s="221"/>
      <c r="BA335" s="221"/>
    </row>
    <row r="336" spans="1:53" ht="12.75">
      <c r="A336" s="221"/>
      <c r="B336" s="242"/>
      <c r="C336" s="242"/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AC336" s="221"/>
      <c r="AD336" s="221"/>
      <c r="AE336" s="221"/>
      <c r="AF336" s="221"/>
      <c r="AG336" s="221"/>
      <c r="AH336" s="221"/>
      <c r="AI336" s="221"/>
      <c r="AJ336" s="221"/>
      <c r="AK336" s="221"/>
      <c r="AL336" s="221"/>
      <c r="AM336" s="221"/>
      <c r="AN336" s="221"/>
      <c r="AO336" s="221"/>
      <c r="AP336" s="221"/>
      <c r="AQ336" s="221"/>
      <c r="AR336" s="221"/>
      <c r="AS336" s="221"/>
      <c r="AT336" s="221"/>
      <c r="AU336" s="221"/>
      <c r="AV336" s="221"/>
      <c r="AW336" s="221"/>
      <c r="AX336" s="221"/>
      <c r="AY336" s="221"/>
      <c r="AZ336" s="221"/>
      <c r="BA336" s="221"/>
    </row>
    <row r="337" spans="1:53" ht="12.75">
      <c r="A337" s="221"/>
      <c r="B337" s="242"/>
      <c r="C337" s="242"/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AC337" s="221"/>
      <c r="AD337" s="221"/>
      <c r="AE337" s="221"/>
      <c r="AF337" s="221"/>
      <c r="AG337" s="221"/>
      <c r="AH337" s="221"/>
      <c r="AI337" s="221"/>
      <c r="AJ337" s="221"/>
      <c r="AK337" s="221"/>
      <c r="AL337" s="221"/>
      <c r="AM337" s="221"/>
      <c r="AN337" s="221"/>
      <c r="AO337" s="221"/>
      <c r="AP337" s="221"/>
      <c r="AQ337" s="221"/>
      <c r="AR337" s="221"/>
      <c r="AS337" s="221"/>
      <c r="AT337" s="221"/>
      <c r="AU337" s="221"/>
      <c r="AV337" s="221"/>
      <c r="AW337" s="221"/>
      <c r="AX337" s="221"/>
      <c r="AY337" s="221"/>
      <c r="AZ337" s="221"/>
      <c r="BA337" s="221"/>
    </row>
    <row r="338" spans="1:53" ht="12.75">
      <c r="A338" s="221"/>
      <c r="B338" s="242"/>
      <c r="C338" s="242"/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  <c r="AC338" s="221"/>
      <c r="AD338" s="221"/>
      <c r="AE338" s="221"/>
      <c r="AF338" s="221"/>
      <c r="AG338" s="221"/>
      <c r="AH338" s="221"/>
      <c r="AI338" s="221"/>
      <c r="AJ338" s="221"/>
      <c r="AK338" s="221"/>
      <c r="AL338" s="221"/>
      <c r="AM338" s="221"/>
      <c r="AN338" s="221"/>
      <c r="AO338" s="221"/>
      <c r="AP338" s="221"/>
      <c r="AQ338" s="221"/>
      <c r="AR338" s="221"/>
      <c r="AS338" s="221"/>
      <c r="AT338" s="221"/>
      <c r="AU338" s="221"/>
      <c r="AV338" s="221"/>
      <c r="AW338" s="221"/>
      <c r="AX338" s="221"/>
      <c r="AY338" s="221"/>
      <c r="AZ338" s="221"/>
      <c r="BA338" s="221"/>
    </row>
    <row r="339" spans="1:53" ht="12.75">
      <c r="A339" s="221"/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21"/>
      <c r="AC339" s="221"/>
      <c r="AD339" s="221"/>
      <c r="AE339" s="221"/>
      <c r="AF339" s="221"/>
      <c r="AG339" s="221"/>
      <c r="AH339" s="221"/>
      <c r="AI339" s="221"/>
      <c r="AJ339" s="221"/>
      <c r="AK339" s="221"/>
      <c r="AL339" s="221"/>
      <c r="AM339" s="221"/>
      <c r="AN339" s="221"/>
      <c r="AO339" s="221"/>
      <c r="AP339" s="221"/>
      <c r="AQ339" s="221"/>
      <c r="AR339" s="221"/>
      <c r="AS339" s="221"/>
      <c r="AT339" s="221"/>
      <c r="AU339" s="221"/>
      <c r="AV339" s="221"/>
      <c r="AW339" s="221"/>
      <c r="AX339" s="221"/>
      <c r="AY339" s="221"/>
      <c r="AZ339" s="221"/>
      <c r="BA339" s="221"/>
    </row>
    <row r="340" spans="1:53" ht="12.75">
      <c r="A340" s="221"/>
      <c r="B340" s="242"/>
      <c r="C340" s="242"/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  <c r="AC340" s="221"/>
      <c r="AD340" s="221"/>
      <c r="AE340" s="221"/>
      <c r="AF340" s="221"/>
      <c r="AG340" s="221"/>
      <c r="AH340" s="221"/>
      <c r="AI340" s="221"/>
      <c r="AJ340" s="221"/>
      <c r="AK340" s="221"/>
      <c r="AL340" s="221"/>
      <c r="AM340" s="221"/>
      <c r="AN340" s="221"/>
      <c r="AO340" s="221"/>
      <c r="AP340" s="221"/>
      <c r="AQ340" s="221"/>
      <c r="AR340" s="221"/>
      <c r="AS340" s="221"/>
      <c r="AT340" s="221"/>
      <c r="AU340" s="221"/>
      <c r="AV340" s="221"/>
      <c r="AW340" s="221"/>
      <c r="AX340" s="221"/>
      <c r="AY340" s="221"/>
      <c r="AZ340" s="221"/>
      <c r="BA340" s="221"/>
    </row>
    <row r="341" spans="1:53" ht="12.75">
      <c r="A341" s="221"/>
      <c r="B341" s="242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21"/>
      <c r="AC341" s="221"/>
      <c r="AD341" s="221"/>
      <c r="AE341" s="221"/>
      <c r="AF341" s="221"/>
      <c r="AG341" s="221"/>
      <c r="AH341" s="221"/>
      <c r="AI341" s="221"/>
      <c r="AJ341" s="221"/>
      <c r="AK341" s="221"/>
      <c r="AL341" s="221"/>
      <c r="AM341" s="221"/>
      <c r="AN341" s="221"/>
      <c r="AO341" s="221"/>
      <c r="AP341" s="221"/>
      <c r="AQ341" s="221"/>
      <c r="AR341" s="221"/>
      <c r="AS341" s="221"/>
      <c r="AT341" s="221"/>
      <c r="AU341" s="221"/>
      <c r="AV341" s="221"/>
      <c r="AW341" s="221"/>
      <c r="AX341" s="221"/>
      <c r="AY341" s="221"/>
      <c r="AZ341" s="221"/>
      <c r="BA341" s="221"/>
    </row>
    <row r="342" spans="1:53" ht="12.75">
      <c r="A342" s="221"/>
      <c r="B342" s="242"/>
      <c r="C342" s="242"/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1"/>
      <c r="AV342" s="221"/>
      <c r="AW342" s="221"/>
      <c r="AX342" s="221"/>
      <c r="AY342" s="221"/>
      <c r="AZ342" s="221"/>
      <c r="BA342" s="221"/>
    </row>
    <row r="343" spans="1:53" ht="12.75">
      <c r="A343" s="221"/>
      <c r="B343" s="242"/>
      <c r="C343" s="242"/>
      <c r="D343" s="242"/>
      <c r="E343" s="242"/>
      <c r="F343" s="242"/>
      <c r="G343" s="242"/>
      <c r="H343" s="242"/>
      <c r="I343" s="242"/>
      <c r="J343" s="242"/>
      <c r="K343" s="242"/>
      <c r="L343" s="242"/>
      <c r="M343" s="242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AC343" s="221"/>
      <c r="AD343" s="221"/>
      <c r="AE343" s="221"/>
      <c r="AF343" s="221"/>
      <c r="AG343" s="221"/>
      <c r="AH343" s="221"/>
      <c r="AI343" s="221"/>
      <c r="AJ343" s="221"/>
      <c r="AK343" s="221"/>
      <c r="AL343" s="221"/>
      <c r="AM343" s="221"/>
      <c r="AN343" s="221"/>
      <c r="AO343" s="221"/>
      <c r="AP343" s="221"/>
      <c r="AQ343" s="221"/>
      <c r="AR343" s="221"/>
      <c r="AS343" s="221"/>
      <c r="AT343" s="221"/>
      <c r="AU343" s="221"/>
      <c r="AV343" s="221"/>
      <c r="AW343" s="221"/>
      <c r="AX343" s="221"/>
      <c r="AY343" s="221"/>
      <c r="AZ343" s="221"/>
      <c r="BA343" s="221"/>
    </row>
    <row r="344" spans="1:53" ht="12.75">
      <c r="A344" s="221"/>
      <c r="B344" s="242"/>
      <c r="C344" s="242"/>
      <c r="D344" s="242"/>
      <c r="E344" s="242"/>
      <c r="F344" s="242"/>
      <c r="G344" s="242"/>
      <c r="H344" s="242"/>
      <c r="I344" s="242"/>
      <c r="J344" s="242"/>
      <c r="K344" s="242"/>
      <c r="L344" s="242"/>
      <c r="M344" s="242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  <c r="AC344" s="221"/>
      <c r="AD344" s="221"/>
      <c r="AE344" s="221"/>
      <c r="AF344" s="221"/>
      <c r="AG344" s="221"/>
      <c r="AH344" s="221"/>
      <c r="AI344" s="221"/>
      <c r="AJ344" s="221"/>
      <c r="AK344" s="221"/>
      <c r="AL344" s="221"/>
      <c r="AM344" s="221"/>
      <c r="AN344" s="221"/>
      <c r="AO344" s="221"/>
      <c r="AP344" s="221"/>
      <c r="AQ344" s="221"/>
      <c r="AR344" s="221"/>
      <c r="AS344" s="221"/>
      <c r="AT344" s="221"/>
      <c r="AU344" s="221"/>
      <c r="AV344" s="221"/>
      <c r="AW344" s="221"/>
      <c r="AX344" s="221"/>
      <c r="AY344" s="221"/>
      <c r="AZ344" s="221"/>
      <c r="BA344" s="221"/>
    </row>
    <row r="345" spans="1:53" ht="12.75">
      <c r="A345" s="221"/>
      <c r="B345" s="242"/>
      <c r="C345" s="242"/>
      <c r="D345" s="242"/>
      <c r="E345" s="242"/>
      <c r="F345" s="242"/>
      <c r="G345" s="242"/>
      <c r="H345" s="242"/>
      <c r="I345" s="242"/>
      <c r="J345" s="242"/>
      <c r="K345" s="242"/>
      <c r="L345" s="242"/>
      <c r="M345" s="242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1"/>
      <c r="AV345" s="221"/>
      <c r="AW345" s="221"/>
      <c r="AX345" s="221"/>
      <c r="AY345" s="221"/>
      <c r="AZ345" s="221"/>
      <c r="BA345" s="221"/>
    </row>
    <row r="346" spans="1:53" ht="12.75">
      <c r="A346" s="221"/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1"/>
      <c r="AV346" s="221"/>
      <c r="AW346" s="221"/>
      <c r="AX346" s="221"/>
      <c r="AY346" s="221"/>
      <c r="AZ346" s="221"/>
      <c r="BA346" s="221"/>
    </row>
    <row r="347" spans="1:53" ht="12.75">
      <c r="A347" s="221"/>
      <c r="B347" s="242"/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1"/>
      <c r="AV347" s="221"/>
      <c r="AW347" s="221"/>
      <c r="AX347" s="221"/>
      <c r="AY347" s="221"/>
      <c r="AZ347" s="221"/>
      <c r="BA347" s="221"/>
    </row>
    <row r="348" spans="1:53" ht="12.75">
      <c r="A348" s="221"/>
      <c r="B348" s="24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1"/>
      <c r="AV348" s="221"/>
      <c r="AW348" s="221"/>
      <c r="AX348" s="221"/>
      <c r="AY348" s="221"/>
      <c r="AZ348" s="221"/>
      <c r="BA348" s="221"/>
    </row>
    <row r="349" spans="1:53" ht="12.75">
      <c r="A349" s="221"/>
      <c r="B349" s="24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1"/>
      <c r="AV349" s="221"/>
      <c r="AW349" s="221"/>
      <c r="AX349" s="221"/>
      <c r="AY349" s="221"/>
      <c r="AZ349" s="221"/>
      <c r="BA349" s="221"/>
    </row>
    <row r="350" spans="1:53" ht="12.75">
      <c r="A350" s="221"/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1"/>
      <c r="AV350" s="221"/>
      <c r="AW350" s="221"/>
      <c r="AX350" s="221"/>
      <c r="AY350" s="221"/>
      <c r="AZ350" s="221"/>
      <c r="BA350" s="221"/>
    </row>
    <row r="351" spans="1:53" ht="12.75">
      <c r="A351" s="221"/>
      <c r="B351" s="242"/>
      <c r="C351" s="242"/>
      <c r="D351" s="242"/>
      <c r="E351" s="242"/>
      <c r="F351" s="242"/>
      <c r="G351" s="242"/>
      <c r="H351" s="242"/>
      <c r="I351" s="242"/>
      <c r="J351" s="242"/>
      <c r="K351" s="242"/>
      <c r="L351" s="242"/>
      <c r="M351" s="242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1"/>
      <c r="AV351" s="221"/>
      <c r="AW351" s="221"/>
      <c r="AX351" s="221"/>
      <c r="AY351" s="221"/>
      <c r="AZ351" s="221"/>
      <c r="BA351" s="221"/>
    </row>
    <row r="352" spans="1:53" ht="12.75">
      <c r="A352" s="221"/>
      <c r="B352" s="242"/>
      <c r="C352" s="242"/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1"/>
      <c r="AV352" s="221"/>
      <c r="AW352" s="221"/>
      <c r="AX352" s="221"/>
      <c r="AY352" s="221"/>
      <c r="AZ352" s="221"/>
      <c r="BA352" s="221"/>
    </row>
    <row r="353" spans="1:53" ht="12.75">
      <c r="A353" s="221"/>
      <c r="B353" s="242"/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1"/>
      <c r="AV353" s="221"/>
      <c r="AW353" s="221"/>
      <c r="AX353" s="221"/>
      <c r="AY353" s="221"/>
      <c r="AZ353" s="221"/>
      <c r="BA353" s="221"/>
    </row>
    <row r="354" spans="1:53" ht="12.75">
      <c r="A354" s="221"/>
      <c r="B354" s="242"/>
      <c r="C354" s="242"/>
      <c r="D354" s="242"/>
      <c r="E354" s="242"/>
      <c r="F354" s="242"/>
      <c r="G354" s="242"/>
      <c r="H354" s="242"/>
      <c r="I354" s="242"/>
      <c r="J354" s="242"/>
      <c r="K354" s="242"/>
      <c r="L354" s="242"/>
      <c r="M354" s="242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1"/>
      <c r="AV354" s="221"/>
      <c r="AW354" s="221"/>
      <c r="AX354" s="221"/>
      <c r="AY354" s="221"/>
      <c r="AZ354" s="221"/>
      <c r="BA354" s="221"/>
    </row>
    <row r="355" spans="1:53" ht="12.75">
      <c r="A355" s="221"/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21"/>
      <c r="AC355" s="221"/>
      <c r="AD355" s="221"/>
      <c r="AE355" s="221"/>
      <c r="AF355" s="221"/>
      <c r="AG355" s="221"/>
      <c r="AH355" s="221"/>
      <c r="AI355" s="221"/>
      <c r="AJ355" s="221"/>
      <c r="AK355" s="221"/>
      <c r="AL355" s="221"/>
      <c r="AM355" s="221"/>
      <c r="AN355" s="221"/>
      <c r="AO355" s="221"/>
      <c r="AP355" s="221"/>
      <c r="AQ355" s="221"/>
      <c r="AR355" s="221"/>
      <c r="AS355" s="221"/>
      <c r="AT355" s="221"/>
      <c r="AU355" s="221"/>
      <c r="AV355" s="221"/>
      <c r="AW355" s="221"/>
      <c r="AX355" s="221"/>
      <c r="AY355" s="221"/>
      <c r="AZ355" s="221"/>
      <c r="BA355" s="221"/>
    </row>
    <row r="356" spans="1:53" ht="12.75">
      <c r="A356" s="221"/>
      <c r="B356" s="242"/>
      <c r="C356" s="242"/>
      <c r="D356" s="242"/>
      <c r="E356" s="242"/>
      <c r="F356" s="242"/>
      <c r="G356" s="242"/>
      <c r="H356" s="242"/>
      <c r="I356" s="242"/>
      <c r="J356" s="242"/>
      <c r="K356" s="242"/>
      <c r="L356" s="242"/>
      <c r="M356" s="242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  <c r="AC356" s="221"/>
      <c r="AD356" s="221"/>
      <c r="AE356" s="221"/>
      <c r="AF356" s="221"/>
      <c r="AG356" s="221"/>
      <c r="AH356" s="221"/>
      <c r="AI356" s="221"/>
      <c r="AJ356" s="221"/>
      <c r="AK356" s="221"/>
      <c r="AL356" s="221"/>
      <c r="AM356" s="221"/>
      <c r="AN356" s="221"/>
      <c r="AO356" s="221"/>
      <c r="AP356" s="221"/>
      <c r="AQ356" s="221"/>
      <c r="AR356" s="221"/>
      <c r="AS356" s="221"/>
      <c r="AT356" s="221"/>
      <c r="AU356" s="221"/>
      <c r="AV356" s="221"/>
      <c r="AW356" s="221"/>
      <c r="AX356" s="221"/>
      <c r="AY356" s="221"/>
      <c r="AZ356" s="221"/>
      <c r="BA356" s="221"/>
    </row>
    <row r="357" spans="1:53" ht="12.75">
      <c r="A357" s="221"/>
      <c r="B357" s="242"/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1"/>
      <c r="AC357" s="221"/>
      <c r="AD357" s="221"/>
      <c r="AE357" s="221"/>
      <c r="AF357" s="221"/>
      <c r="AG357" s="221"/>
      <c r="AH357" s="221"/>
      <c r="AI357" s="221"/>
      <c r="AJ357" s="221"/>
      <c r="AK357" s="221"/>
      <c r="AL357" s="221"/>
      <c r="AM357" s="221"/>
      <c r="AN357" s="221"/>
      <c r="AO357" s="221"/>
      <c r="AP357" s="221"/>
      <c r="AQ357" s="221"/>
      <c r="AR357" s="221"/>
      <c r="AS357" s="221"/>
      <c r="AT357" s="221"/>
      <c r="AU357" s="221"/>
      <c r="AV357" s="221"/>
      <c r="AW357" s="221"/>
      <c r="AX357" s="221"/>
      <c r="AY357" s="221"/>
      <c r="AZ357" s="221"/>
      <c r="BA357" s="221"/>
    </row>
    <row r="358" spans="1:53" ht="12.75">
      <c r="A358" s="221"/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  <c r="AC358" s="221"/>
      <c r="AD358" s="221"/>
      <c r="AE358" s="221"/>
      <c r="AF358" s="221"/>
      <c r="AG358" s="221"/>
      <c r="AH358" s="221"/>
      <c r="AI358" s="221"/>
      <c r="AJ358" s="221"/>
      <c r="AK358" s="221"/>
      <c r="AL358" s="221"/>
      <c r="AM358" s="221"/>
      <c r="AN358" s="221"/>
      <c r="AO358" s="221"/>
      <c r="AP358" s="221"/>
      <c r="AQ358" s="221"/>
      <c r="AR358" s="221"/>
      <c r="AS358" s="221"/>
      <c r="AT358" s="221"/>
      <c r="AU358" s="221"/>
      <c r="AV358" s="221"/>
      <c r="AW358" s="221"/>
      <c r="AX358" s="221"/>
      <c r="AY358" s="221"/>
      <c r="AZ358" s="221"/>
      <c r="BA358" s="221"/>
    </row>
    <row r="359" spans="1:53" ht="12.75">
      <c r="A359" s="221"/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1"/>
      <c r="AV359" s="221"/>
      <c r="AW359" s="221"/>
      <c r="AX359" s="221"/>
      <c r="AY359" s="221"/>
      <c r="AZ359" s="221"/>
      <c r="BA359" s="221"/>
    </row>
    <row r="360" spans="1:53" ht="12.75">
      <c r="A360" s="221"/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  <c r="AC360" s="221"/>
      <c r="AD360" s="221"/>
      <c r="AE360" s="221"/>
      <c r="AF360" s="221"/>
      <c r="AG360" s="221"/>
      <c r="AH360" s="221"/>
      <c r="AI360" s="221"/>
      <c r="AJ360" s="221"/>
      <c r="AK360" s="221"/>
      <c r="AL360" s="221"/>
      <c r="AM360" s="221"/>
      <c r="AN360" s="221"/>
      <c r="AO360" s="221"/>
      <c r="AP360" s="221"/>
      <c r="AQ360" s="221"/>
      <c r="AR360" s="221"/>
      <c r="AS360" s="221"/>
      <c r="AT360" s="221"/>
      <c r="AU360" s="221"/>
      <c r="AV360" s="221"/>
      <c r="AW360" s="221"/>
      <c r="AX360" s="221"/>
      <c r="AY360" s="221"/>
      <c r="AZ360" s="221"/>
      <c r="BA360" s="221"/>
    </row>
    <row r="361" spans="1:53" ht="12.75">
      <c r="A361" s="221"/>
      <c r="B361" s="242"/>
      <c r="C361" s="242"/>
      <c r="D361" s="242"/>
      <c r="E361" s="242"/>
      <c r="F361" s="242"/>
      <c r="G361" s="242"/>
      <c r="H361" s="242"/>
      <c r="I361" s="242"/>
      <c r="J361" s="242"/>
      <c r="K361" s="242"/>
      <c r="L361" s="242"/>
      <c r="M361" s="242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  <c r="AC361" s="221"/>
      <c r="AD361" s="221"/>
      <c r="AE361" s="221"/>
      <c r="AF361" s="221"/>
      <c r="AG361" s="221"/>
      <c r="AH361" s="221"/>
      <c r="AI361" s="221"/>
      <c r="AJ361" s="221"/>
      <c r="AK361" s="221"/>
      <c r="AL361" s="221"/>
      <c r="AM361" s="221"/>
      <c r="AN361" s="221"/>
      <c r="AO361" s="221"/>
      <c r="AP361" s="221"/>
      <c r="AQ361" s="221"/>
      <c r="AR361" s="221"/>
      <c r="AS361" s="221"/>
      <c r="AT361" s="221"/>
      <c r="AU361" s="221"/>
      <c r="AV361" s="221"/>
      <c r="AW361" s="221"/>
      <c r="AX361" s="221"/>
      <c r="AY361" s="221"/>
      <c r="AZ361" s="221"/>
      <c r="BA361" s="221"/>
    </row>
    <row r="362" spans="1:53" ht="12.75">
      <c r="A362" s="221"/>
      <c r="B362" s="242"/>
      <c r="C362" s="242"/>
      <c r="D362" s="242"/>
      <c r="E362" s="242"/>
      <c r="F362" s="242"/>
      <c r="G362" s="242"/>
      <c r="H362" s="242"/>
      <c r="I362" s="242"/>
      <c r="J362" s="242"/>
      <c r="K362" s="242"/>
      <c r="L362" s="242"/>
      <c r="M362" s="242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  <c r="AC362" s="221"/>
      <c r="AD362" s="221"/>
      <c r="AE362" s="221"/>
      <c r="AF362" s="221"/>
      <c r="AG362" s="221"/>
      <c r="AH362" s="221"/>
      <c r="AI362" s="221"/>
      <c r="AJ362" s="221"/>
      <c r="AK362" s="221"/>
      <c r="AL362" s="221"/>
      <c r="AM362" s="221"/>
      <c r="AN362" s="221"/>
      <c r="AO362" s="221"/>
      <c r="AP362" s="221"/>
      <c r="AQ362" s="221"/>
      <c r="AR362" s="221"/>
      <c r="AS362" s="221"/>
      <c r="AT362" s="221"/>
      <c r="AU362" s="221"/>
      <c r="AV362" s="221"/>
      <c r="AW362" s="221"/>
      <c r="AX362" s="221"/>
      <c r="AY362" s="221"/>
      <c r="AZ362" s="221"/>
      <c r="BA362" s="221"/>
    </row>
    <row r="363" spans="1:53" ht="12.75">
      <c r="A363" s="221"/>
      <c r="B363" s="242"/>
      <c r="C363" s="242"/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AC363" s="221"/>
      <c r="AD363" s="221"/>
      <c r="AE363" s="221"/>
      <c r="AF363" s="221"/>
      <c r="AG363" s="221"/>
      <c r="AH363" s="221"/>
      <c r="AI363" s="221"/>
      <c r="AJ363" s="221"/>
      <c r="AK363" s="221"/>
      <c r="AL363" s="221"/>
      <c r="AM363" s="221"/>
      <c r="AN363" s="221"/>
      <c r="AO363" s="221"/>
      <c r="AP363" s="221"/>
      <c r="AQ363" s="221"/>
      <c r="AR363" s="221"/>
      <c r="AS363" s="221"/>
      <c r="AT363" s="221"/>
      <c r="AU363" s="221"/>
      <c r="AV363" s="221"/>
      <c r="AW363" s="221"/>
      <c r="AX363" s="221"/>
      <c r="AY363" s="221"/>
      <c r="AZ363" s="221"/>
      <c r="BA363" s="221"/>
    </row>
    <row r="364" spans="1:53" ht="12.75">
      <c r="A364" s="221"/>
      <c r="B364" s="242"/>
      <c r="C364" s="242"/>
      <c r="D364" s="242"/>
      <c r="E364" s="242"/>
      <c r="F364" s="242"/>
      <c r="G364" s="242"/>
      <c r="H364" s="242"/>
      <c r="I364" s="242"/>
      <c r="J364" s="242"/>
      <c r="K364" s="242"/>
      <c r="L364" s="242"/>
      <c r="M364" s="242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  <c r="AC364" s="221"/>
      <c r="AD364" s="221"/>
      <c r="AE364" s="221"/>
      <c r="AF364" s="221"/>
      <c r="AG364" s="221"/>
      <c r="AH364" s="221"/>
      <c r="AI364" s="221"/>
      <c r="AJ364" s="221"/>
      <c r="AK364" s="221"/>
      <c r="AL364" s="221"/>
      <c r="AM364" s="221"/>
      <c r="AN364" s="221"/>
      <c r="AO364" s="221"/>
      <c r="AP364" s="221"/>
      <c r="AQ364" s="221"/>
      <c r="AR364" s="221"/>
      <c r="AS364" s="221"/>
      <c r="AT364" s="221"/>
      <c r="AU364" s="221"/>
      <c r="AV364" s="221"/>
      <c r="AW364" s="221"/>
      <c r="AX364" s="221"/>
      <c r="AY364" s="221"/>
      <c r="AZ364" s="221"/>
      <c r="BA364" s="221"/>
    </row>
    <row r="365" spans="1:53" ht="12.75">
      <c r="A365" s="221"/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21"/>
      <c r="O365" s="221"/>
      <c r="P365" s="221"/>
      <c r="Q365" s="221"/>
      <c r="R365" s="221"/>
      <c r="S365" s="221"/>
      <c r="T365" s="221"/>
      <c r="U365" s="221"/>
      <c r="V365" s="221"/>
      <c r="W365" s="221"/>
      <c r="X365" s="221"/>
      <c r="Y365" s="221"/>
      <c r="AC365" s="221"/>
      <c r="AD365" s="221"/>
      <c r="AE365" s="221"/>
      <c r="AF365" s="221"/>
      <c r="AG365" s="221"/>
      <c r="AH365" s="221"/>
      <c r="AI365" s="221"/>
      <c r="AJ365" s="221"/>
      <c r="AK365" s="221"/>
      <c r="AL365" s="221"/>
      <c r="AM365" s="221"/>
      <c r="AN365" s="221"/>
      <c r="AO365" s="221"/>
      <c r="AP365" s="221"/>
      <c r="AQ365" s="221"/>
      <c r="AR365" s="221"/>
      <c r="AS365" s="221"/>
      <c r="AT365" s="221"/>
      <c r="AU365" s="221"/>
      <c r="AV365" s="221"/>
      <c r="AW365" s="221"/>
      <c r="AX365" s="221"/>
      <c r="AY365" s="221"/>
      <c r="AZ365" s="221"/>
      <c r="BA365" s="221"/>
    </row>
    <row r="366" spans="1:53" ht="12.75">
      <c r="A366" s="221"/>
      <c r="B366" s="242"/>
      <c r="C366" s="242"/>
      <c r="D366" s="242"/>
      <c r="E366" s="242"/>
      <c r="F366" s="242"/>
      <c r="G366" s="242"/>
      <c r="H366" s="242"/>
      <c r="I366" s="242"/>
      <c r="J366" s="242"/>
      <c r="K366" s="242"/>
      <c r="L366" s="242"/>
      <c r="M366" s="242"/>
      <c r="N366" s="221"/>
      <c r="O366" s="221"/>
      <c r="P366" s="221"/>
      <c r="Q366" s="221"/>
      <c r="R366" s="221"/>
      <c r="S366" s="221"/>
      <c r="T366" s="221"/>
      <c r="U366" s="221"/>
      <c r="V366" s="221"/>
      <c r="W366" s="221"/>
      <c r="X366" s="221"/>
      <c r="Y366" s="221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1"/>
      <c r="AV366" s="221"/>
      <c r="AW366" s="221"/>
      <c r="AX366" s="221"/>
      <c r="AY366" s="221"/>
      <c r="AZ366" s="221"/>
      <c r="BA366" s="221"/>
    </row>
    <row r="367" spans="1:53" ht="12.75">
      <c r="A367" s="221"/>
      <c r="B367" s="242"/>
      <c r="C367" s="242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  <c r="AC367" s="221"/>
      <c r="AD367" s="221"/>
      <c r="AE367" s="221"/>
      <c r="AF367" s="221"/>
      <c r="AG367" s="221"/>
      <c r="AH367" s="221"/>
      <c r="AI367" s="221"/>
      <c r="AJ367" s="221"/>
      <c r="AK367" s="221"/>
      <c r="AL367" s="221"/>
      <c r="AM367" s="221"/>
      <c r="AN367" s="221"/>
      <c r="AO367" s="221"/>
      <c r="AP367" s="221"/>
      <c r="AQ367" s="221"/>
      <c r="AR367" s="221"/>
      <c r="AS367" s="221"/>
      <c r="AT367" s="221"/>
      <c r="AU367" s="221"/>
      <c r="AV367" s="221"/>
      <c r="AW367" s="221"/>
      <c r="AX367" s="221"/>
      <c r="AY367" s="221"/>
      <c r="AZ367" s="221"/>
      <c r="BA367" s="221"/>
    </row>
    <row r="368" spans="1:53" ht="12.75">
      <c r="A368" s="221"/>
      <c r="B368" s="242"/>
      <c r="C368" s="242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  <c r="AC368" s="221"/>
      <c r="AD368" s="221"/>
      <c r="AE368" s="221"/>
      <c r="AF368" s="221"/>
      <c r="AG368" s="221"/>
      <c r="AH368" s="221"/>
      <c r="AI368" s="221"/>
      <c r="AJ368" s="221"/>
      <c r="AK368" s="221"/>
      <c r="AL368" s="221"/>
      <c r="AM368" s="221"/>
      <c r="AN368" s="221"/>
      <c r="AO368" s="221"/>
      <c r="AP368" s="221"/>
      <c r="AQ368" s="221"/>
      <c r="AR368" s="221"/>
      <c r="AS368" s="221"/>
      <c r="AT368" s="221"/>
      <c r="AU368" s="221"/>
      <c r="AV368" s="221"/>
      <c r="AW368" s="221"/>
      <c r="AX368" s="221"/>
      <c r="AY368" s="221"/>
      <c r="AZ368" s="221"/>
      <c r="BA368" s="221"/>
    </row>
    <row r="369" spans="1:53" ht="12.75">
      <c r="A369" s="221"/>
      <c r="B369" s="242"/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  <c r="AC369" s="221"/>
      <c r="AD369" s="221"/>
      <c r="AE369" s="221"/>
      <c r="AF369" s="221"/>
      <c r="AG369" s="221"/>
      <c r="AH369" s="221"/>
      <c r="AI369" s="221"/>
      <c r="AJ369" s="221"/>
      <c r="AK369" s="221"/>
      <c r="AL369" s="221"/>
      <c r="AM369" s="221"/>
      <c r="AN369" s="221"/>
      <c r="AO369" s="221"/>
      <c r="AP369" s="221"/>
      <c r="AQ369" s="221"/>
      <c r="AR369" s="221"/>
      <c r="AS369" s="221"/>
      <c r="AT369" s="221"/>
      <c r="AU369" s="221"/>
      <c r="AV369" s="221"/>
      <c r="AW369" s="221"/>
      <c r="AX369" s="221"/>
      <c r="AY369" s="221"/>
      <c r="AZ369" s="221"/>
      <c r="BA369" s="221"/>
    </row>
    <row r="370" spans="1:53" ht="12.75">
      <c r="A370" s="221"/>
      <c r="B370" s="242"/>
      <c r="C370" s="242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  <c r="AC370" s="221"/>
      <c r="AD370" s="221"/>
      <c r="AE370" s="221"/>
      <c r="AF370" s="221"/>
      <c r="AG370" s="221"/>
      <c r="AH370" s="221"/>
      <c r="AI370" s="221"/>
      <c r="AJ370" s="221"/>
      <c r="AK370" s="221"/>
      <c r="AL370" s="221"/>
      <c r="AM370" s="221"/>
      <c r="AN370" s="221"/>
      <c r="AO370" s="221"/>
      <c r="AP370" s="221"/>
      <c r="AQ370" s="221"/>
      <c r="AR370" s="221"/>
      <c r="AS370" s="221"/>
      <c r="AT370" s="221"/>
      <c r="AU370" s="221"/>
      <c r="AV370" s="221"/>
      <c r="AW370" s="221"/>
      <c r="AX370" s="221"/>
      <c r="AY370" s="221"/>
      <c r="AZ370" s="221"/>
      <c r="BA370" s="221"/>
    </row>
    <row r="371" spans="1:53" ht="12.75">
      <c r="A371" s="221"/>
      <c r="B371" s="242"/>
      <c r="C371" s="242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  <c r="AC371" s="221"/>
      <c r="AD371" s="221"/>
      <c r="AE371" s="221"/>
      <c r="AF371" s="221"/>
      <c r="AG371" s="221"/>
      <c r="AH371" s="221"/>
      <c r="AI371" s="221"/>
      <c r="AJ371" s="221"/>
      <c r="AK371" s="221"/>
      <c r="AL371" s="221"/>
      <c r="AM371" s="221"/>
      <c r="AN371" s="221"/>
      <c r="AO371" s="221"/>
      <c r="AP371" s="221"/>
      <c r="AQ371" s="221"/>
      <c r="AR371" s="221"/>
      <c r="AS371" s="221"/>
      <c r="AT371" s="221"/>
      <c r="AU371" s="221"/>
      <c r="AV371" s="221"/>
      <c r="AW371" s="221"/>
      <c r="AX371" s="221"/>
      <c r="AY371" s="221"/>
      <c r="AZ371" s="221"/>
      <c r="BA371" s="221"/>
    </row>
    <row r="372" spans="1:53" ht="12.75">
      <c r="A372" s="221"/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  <c r="AC372" s="221"/>
      <c r="AD372" s="221"/>
      <c r="AE372" s="221"/>
      <c r="AF372" s="221"/>
      <c r="AG372" s="221"/>
      <c r="AH372" s="221"/>
      <c r="AI372" s="221"/>
      <c r="AJ372" s="221"/>
      <c r="AK372" s="221"/>
      <c r="AL372" s="221"/>
      <c r="AM372" s="221"/>
      <c r="AN372" s="221"/>
      <c r="AO372" s="221"/>
      <c r="AP372" s="221"/>
      <c r="AQ372" s="221"/>
      <c r="AR372" s="221"/>
      <c r="AS372" s="221"/>
      <c r="AT372" s="221"/>
      <c r="AU372" s="221"/>
      <c r="AV372" s="221"/>
      <c r="AW372" s="221"/>
      <c r="AX372" s="221"/>
      <c r="AY372" s="221"/>
      <c r="AZ372" s="221"/>
      <c r="BA372" s="221"/>
    </row>
    <row r="373" spans="1:53" ht="12.75">
      <c r="A373" s="221"/>
      <c r="B373" s="242"/>
      <c r="C373" s="242"/>
      <c r="D373" s="242"/>
      <c r="E373" s="242"/>
      <c r="F373" s="242"/>
      <c r="G373" s="242"/>
      <c r="H373" s="242"/>
      <c r="I373" s="242"/>
      <c r="J373" s="242"/>
      <c r="K373" s="242"/>
      <c r="L373" s="242"/>
      <c r="M373" s="242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AC373" s="221"/>
      <c r="AD373" s="221"/>
      <c r="AE373" s="221"/>
      <c r="AF373" s="221"/>
      <c r="AG373" s="221"/>
      <c r="AH373" s="221"/>
      <c r="AI373" s="221"/>
      <c r="AJ373" s="221"/>
      <c r="AK373" s="221"/>
      <c r="AL373" s="221"/>
      <c r="AM373" s="221"/>
      <c r="AN373" s="221"/>
      <c r="AO373" s="221"/>
      <c r="AP373" s="221"/>
      <c r="AQ373" s="221"/>
      <c r="AR373" s="221"/>
      <c r="AS373" s="221"/>
      <c r="AT373" s="221"/>
      <c r="AU373" s="221"/>
      <c r="AV373" s="221"/>
      <c r="AW373" s="221"/>
      <c r="AX373" s="221"/>
      <c r="AY373" s="221"/>
      <c r="AZ373" s="221"/>
      <c r="BA373" s="221"/>
    </row>
    <row r="374" spans="1:53" ht="12.75">
      <c r="A374" s="221"/>
      <c r="B374" s="242"/>
      <c r="C374" s="242"/>
      <c r="D374" s="242"/>
      <c r="E374" s="242"/>
      <c r="F374" s="242"/>
      <c r="G374" s="242"/>
      <c r="H374" s="242"/>
      <c r="I374" s="242"/>
      <c r="J374" s="242"/>
      <c r="K374" s="242"/>
      <c r="L374" s="242"/>
      <c r="M374" s="242"/>
      <c r="N374" s="221"/>
      <c r="O374" s="221"/>
      <c r="P374" s="221"/>
      <c r="Q374" s="221"/>
      <c r="R374" s="221"/>
      <c r="S374" s="221"/>
      <c r="T374" s="221"/>
      <c r="U374" s="221"/>
      <c r="V374" s="221"/>
      <c r="W374" s="221"/>
      <c r="X374" s="221"/>
      <c r="Y374" s="221"/>
      <c r="AC374" s="221"/>
      <c r="AD374" s="221"/>
      <c r="AE374" s="221"/>
      <c r="AF374" s="221"/>
      <c r="AG374" s="221"/>
      <c r="AH374" s="221"/>
      <c r="AI374" s="221"/>
      <c r="AJ374" s="221"/>
      <c r="AK374" s="221"/>
      <c r="AL374" s="221"/>
      <c r="AM374" s="221"/>
      <c r="AN374" s="221"/>
      <c r="AO374" s="221"/>
      <c r="AP374" s="221"/>
      <c r="AQ374" s="221"/>
      <c r="AR374" s="221"/>
      <c r="AS374" s="221"/>
      <c r="AT374" s="221"/>
      <c r="AU374" s="221"/>
      <c r="AV374" s="221"/>
      <c r="AW374" s="221"/>
      <c r="AX374" s="221"/>
      <c r="AY374" s="221"/>
      <c r="AZ374" s="221"/>
      <c r="BA374" s="221"/>
    </row>
    <row r="375" spans="1:53" ht="12.75">
      <c r="A375" s="221"/>
      <c r="B375" s="242"/>
      <c r="C375" s="242"/>
      <c r="D375" s="242"/>
      <c r="E375" s="242"/>
      <c r="F375" s="242"/>
      <c r="G375" s="242"/>
      <c r="H375" s="242"/>
      <c r="I375" s="242"/>
      <c r="J375" s="242"/>
      <c r="K375" s="242"/>
      <c r="L375" s="242"/>
      <c r="M375" s="242"/>
      <c r="N375" s="221"/>
      <c r="O375" s="221"/>
      <c r="P375" s="221"/>
      <c r="Q375" s="221"/>
      <c r="R375" s="221"/>
      <c r="S375" s="221"/>
      <c r="T375" s="221"/>
      <c r="U375" s="221"/>
      <c r="V375" s="221"/>
      <c r="W375" s="221"/>
      <c r="X375" s="221"/>
      <c r="Y375" s="221"/>
      <c r="AC375" s="221"/>
      <c r="AD375" s="221"/>
      <c r="AE375" s="221"/>
      <c r="AF375" s="221"/>
      <c r="AG375" s="221"/>
      <c r="AH375" s="221"/>
      <c r="AI375" s="221"/>
      <c r="AJ375" s="221"/>
      <c r="AK375" s="221"/>
      <c r="AL375" s="221"/>
      <c r="AM375" s="221"/>
      <c r="AN375" s="221"/>
      <c r="AO375" s="221"/>
      <c r="AP375" s="221"/>
      <c r="AQ375" s="221"/>
      <c r="AR375" s="221"/>
      <c r="AS375" s="221"/>
      <c r="AT375" s="221"/>
      <c r="AU375" s="221"/>
      <c r="AV375" s="221"/>
      <c r="AW375" s="221"/>
      <c r="AX375" s="221"/>
      <c r="AY375" s="221"/>
      <c r="AZ375" s="221"/>
      <c r="BA375" s="221"/>
    </row>
    <row r="376" spans="1:53" ht="12.75">
      <c r="A376" s="221"/>
      <c r="B376" s="242"/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21"/>
      <c r="O376" s="221"/>
      <c r="P376" s="221"/>
      <c r="Q376" s="221"/>
      <c r="R376" s="221"/>
      <c r="S376" s="221"/>
      <c r="T376" s="221"/>
      <c r="U376" s="221"/>
      <c r="V376" s="221"/>
      <c r="W376" s="221"/>
      <c r="X376" s="221"/>
      <c r="Y376" s="221"/>
      <c r="AC376" s="221"/>
      <c r="AD376" s="221"/>
      <c r="AE376" s="221"/>
      <c r="AF376" s="221"/>
      <c r="AG376" s="221"/>
      <c r="AH376" s="221"/>
      <c r="AI376" s="221"/>
      <c r="AJ376" s="221"/>
      <c r="AK376" s="221"/>
      <c r="AL376" s="221"/>
      <c r="AM376" s="221"/>
      <c r="AN376" s="221"/>
      <c r="AO376" s="221"/>
      <c r="AP376" s="221"/>
      <c r="AQ376" s="221"/>
      <c r="AR376" s="221"/>
      <c r="AS376" s="221"/>
      <c r="AT376" s="221"/>
      <c r="AU376" s="221"/>
      <c r="AV376" s="221"/>
      <c r="AW376" s="221"/>
      <c r="AX376" s="221"/>
      <c r="AY376" s="221"/>
      <c r="AZ376" s="221"/>
      <c r="BA376" s="221"/>
    </row>
    <row r="377" spans="1:53" ht="12.75">
      <c r="A377" s="221"/>
      <c r="B377" s="242"/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  <c r="AC377" s="221"/>
      <c r="AD377" s="221"/>
      <c r="AE377" s="221"/>
      <c r="AF377" s="221"/>
      <c r="AG377" s="221"/>
      <c r="AH377" s="221"/>
      <c r="AI377" s="221"/>
      <c r="AJ377" s="221"/>
      <c r="AK377" s="221"/>
      <c r="AL377" s="221"/>
      <c r="AM377" s="221"/>
      <c r="AN377" s="221"/>
      <c r="AO377" s="221"/>
      <c r="AP377" s="221"/>
      <c r="AQ377" s="221"/>
      <c r="AR377" s="221"/>
      <c r="AS377" s="221"/>
      <c r="AT377" s="221"/>
      <c r="AU377" s="221"/>
      <c r="AV377" s="221"/>
      <c r="AW377" s="221"/>
      <c r="AX377" s="221"/>
      <c r="AY377" s="221"/>
      <c r="AZ377" s="221"/>
      <c r="BA377" s="221"/>
    </row>
    <row r="378" spans="1:53" ht="12.75">
      <c r="A378" s="221"/>
      <c r="B378" s="242"/>
      <c r="C378" s="242"/>
      <c r="D378" s="242"/>
      <c r="E378" s="242"/>
      <c r="F378" s="242"/>
      <c r="G378" s="242"/>
      <c r="H378" s="242"/>
      <c r="I378" s="242"/>
      <c r="J378" s="242"/>
      <c r="K378" s="242"/>
      <c r="L378" s="242"/>
      <c r="M378" s="242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21"/>
      <c r="AC378" s="221"/>
      <c r="AD378" s="221"/>
      <c r="AE378" s="221"/>
      <c r="AF378" s="221"/>
      <c r="AG378" s="221"/>
      <c r="AH378" s="221"/>
      <c r="AI378" s="221"/>
      <c r="AJ378" s="221"/>
      <c r="AK378" s="221"/>
      <c r="AL378" s="221"/>
      <c r="AM378" s="221"/>
      <c r="AN378" s="221"/>
      <c r="AO378" s="221"/>
      <c r="AP378" s="221"/>
      <c r="AQ378" s="221"/>
      <c r="AR378" s="221"/>
      <c r="AS378" s="221"/>
      <c r="AT378" s="221"/>
      <c r="AU378" s="221"/>
      <c r="AV378" s="221"/>
      <c r="AW378" s="221"/>
      <c r="AX378" s="221"/>
      <c r="AY378" s="221"/>
      <c r="AZ378" s="221"/>
      <c r="BA378" s="221"/>
    </row>
    <row r="379" spans="1:53" ht="12.75">
      <c r="A379" s="221"/>
      <c r="B379" s="242"/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21"/>
      <c r="O379" s="221"/>
      <c r="P379" s="221"/>
      <c r="Q379" s="221"/>
      <c r="R379" s="221"/>
      <c r="S379" s="221"/>
      <c r="T379" s="221"/>
      <c r="U379" s="221"/>
      <c r="V379" s="221"/>
      <c r="W379" s="221"/>
      <c r="X379" s="221"/>
      <c r="Y379" s="221"/>
      <c r="AC379" s="221"/>
      <c r="AD379" s="221"/>
      <c r="AE379" s="221"/>
      <c r="AF379" s="221"/>
      <c r="AG379" s="221"/>
      <c r="AH379" s="221"/>
      <c r="AI379" s="221"/>
      <c r="AJ379" s="221"/>
      <c r="AK379" s="221"/>
      <c r="AL379" s="221"/>
      <c r="AM379" s="221"/>
      <c r="AN379" s="221"/>
      <c r="AO379" s="221"/>
      <c r="AP379" s="221"/>
      <c r="AQ379" s="221"/>
      <c r="AR379" s="221"/>
      <c r="AS379" s="221"/>
      <c r="AT379" s="221"/>
      <c r="AU379" s="221"/>
      <c r="AV379" s="221"/>
      <c r="AW379" s="221"/>
      <c r="AX379" s="221"/>
      <c r="AY379" s="221"/>
      <c r="AZ379" s="221"/>
      <c r="BA379" s="221"/>
    </row>
    <row r="380" spans="1:53" ht="12.75">
      <c r="A380" s="221"/>
      <c r="B380" s="242"/>
      <c r="C380" s="242"/>
      <c r="D380" s="242"/>
      <c r="E380" s="242"/>
      <c r="F380" s="242"/>
      <c r="G380" s="242"/>
      <c r="H380" s="242"/>
      <c r="I380" s="242"/>
      <c r="J380" s="242"/>
      <c r="K380" s="242"/>
      <c r="L380" s="242"/>
      <c r="M380" s="242"/>
      <c r="N380" s="221"/>
      <c r="O380" s="221"/>
      <c r="P380" s="221"/>
      <c r="Q380" s="221"/>
      <c r="R380" s="221"/>
      <c r="S380" s="221"/>
      <c r="T380" s="221"/>
      <c r="U380" s="221"/>
      <c r="V380" s="221"/>
      <c r="W380" s="221"/>
      <c r="X380" s="221"/>
      <c r="Y380" s="221"/>
      <c r="AC380" s="221"/>
      <c r="AD380" s="221"/>
      <c r="AE380" s="221"/>
      <c r="AF380" s="221"/>
      <c r="AG380" s="221"/>
      <c r="AH380" s="221"/>
      <c r="AI380" s="221"/>
      <c r="AJ380" s="221"/>
      <c r="AK380" s="221"/>
      <c r="AL380" s="221"/>
      <c r="AM380" s="221"/>
      <c r="AN380" s="221"/>
      <c r="AO380" s="221"/>
      <c r="AP380" s="221"/>
      <c r="AQ380" s="221"/>
      <c r="AR380" s="221"/>
      <c r="AS380" s="221"/>
      <c r="AT380" s="221"/>
      <c r="AU380" s="221"/>
      <c r="AV380" s="221"/>
      <c r="AW380" s="221"/>
      <c r="AX380" s="221"/>
      <c r="AY380" s="221"/>
      <c r="AZ380" s="221"/>
      <c r="BA380" s="221"/>
    </row>
    <row r="381" spans="1:53" ht="12.75">
      <c r="A381" s="221"/>
      <c r="B381" s="242"/>
      <c r="C381" s="242"/>
      <c r="D381" s="242"/>
      <c r="E381" s="242"/>
      <c r="F381" s="242"/>
      <c r="G381" s="242"/>
      <c r="H381" s="242"/>
      <c r="I381" s="242"/>
      <c r="J381" s="242"/>
      <c r="K381" s="242"/>
      <c r="L381" s="242"/>
      <c r="M381" s="242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  <c r="AC381" s="221"/>
      <c r="AD381" s="221"/>
      <c r="AE381" s="221"/>
      <c r="AF381" s="221"/>
      <c r="AG381" s="221"/>
      <c r="AH381" s="221"/>
      <c r="AI381" s="221"/>
      <c r="AJ381" s="221"/>
      <c r="AK381" s="221"/>
      <c r="AL381" s="221"/>
      <c r="AM381" s="221"/>
      <c r="AN381" s="221"/>
      <c r="AO381" s="221"/>
      <c r="AP381" s="221"/>
      <c r="AQ381" s="221"/>
      <c r="AR381" s="221"/>
      <c r="AS381" s="221"/>
      <c r="AT381" s="221"/>
      <c r="AU381" s="221"/>
      <c r="AV381" s="221"/>
      <c r="AW381" s="221"/>
      <c r="AX381" s="221"/>
      <c r="AY381" s="221"/>
      <c r="AZ381" s="221"/>
      <c r="BA381" s="221"/>
    </row>
    <row r="382" spans="1:53" ht="12.75">
      <c r="A382" s="221"/>
      <c r="B382" s="242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21"/>
      <c r="O382" s="221"/>
      <c r="P382" s="221"/>
      <c r="Q382" s="221"/>
      <c r="R382" s="221"/>
      <c r="S382" s="221"/>
      <c r="T382" s="221"/>
      <c r="U382" s="221"/>
      <c r="V382" s="221"/>
      <c r="W382" s="221"/>
      <c r="X382" s="221"/>
      <c r="Y382" s="221"/>
      <c r="AC382" s="221"/>
      <c r="AD382" s="221"/>
      <c r="AE382" s="221"/>
      <c r="AF382" s="221"/>
      <c r="AG382" s="221"/>
      <c r="AH382" s="221"/>
      <c r="AI382" s="221"/>
      <c r="AJ382" s="221"/>
      <c r="AK382" s="221"/>
      <c r="AL382" s="221"/>
      <c r="AM382" s="221"/>
      <c r="AN382" s="221"/>
      <c r="AO382" s="221"/>
      <c r="AP382" s="221"/>
      <c r="AQ382" s="221"/>
      <c r="AR382" s="221"/>
      <c r="AS382" s="221"/>
      <c r="AT382" s="221"/>
      <c r="AU382" s="221"/>
      <c r="AV382" s="221"/>
      <c r="AW382" s="221"/>
      <c r="AX382" s="221"/>
      <c r="AY382" s="221"/>
      <c r="AZ382" s="221"/>
      <c r="BA382" s="221"/>
    </row>
    <row r="383" spans="1:53" ht="12.75">
      <c r="A383" s="221"/>
      <c r="B383" s="24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21"/>
      <c r="O383" s="221"/>
      <c r="P383" s="221"/>
      <c r="Q383" s="221"/>
      <c r="R383" s="221"/>
      <c r="S383" s="221"/>
      <c r="T383" s="221"/>
      <c r="U383" s="221"/>
      <c r="V383" s="221"/>
      <c r="W383" s="221"/>
      <c r="X383" s="221"/>
      <c r="Y383" s="221"/>
      <c r="AC383" s="221"/>
      <c r="AD383" s="221"/>
      <c r="AE383" s="221"/>
      <c r="AF383" s="221"/>
      <c r="AG383" s="221"/>
      <c r="AH383" s="221"/>
      <c r="AI383" s="221"/>
      <c r="AJ383" s="221"/>
      <c r="AK383" s="221"/>
      <c r="AL383" s="221"/>
      <c r="AM383" s="221"/>
      <c r="AN383" s="221"/>
      <c r="AO383" s="221"/>
      <c r="AP383" s="221"/>
      <c r="AQ383" s="221"/>
      <c r="AR383" s="221"/>
      <c r="AS383" s="221"/>
      <c r="AT383" s="221"/>
      <c r="AU383" s="221"/>
      <c r="AV383" s="221"/>
      <c r="AW383" s="221"/>
      <c r="AX383" s="221"/>
      <c r="AY383" s="221"/>
      <c r="AZ383" s="221"/>
      <c r="BA383" s="221"/>
    </row>
    <row r="384" spans="1:53" ht="12.75">
      <c r="A384" s="221"/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21"/>
      <c r="AC384" s="221"/>
      <c r="AD384" s="221"/>
      <c r="AE384" s="221"/>
      <c r="AF384" s="221"/>
      <c r="AG384" s="221"/>
      <c r="AH384" s="221"/>
      <c r="AI384" s="221"/>
      <c r="AJ384" s="221"/>
      <c r="AK384" s="221"/>
      <c r="AL384" s="221"/>
      <c r="AM384" s="221"/>
      <c r="AN384" s="221"/>
      <c r="AO384" s="221"/>
      <c r="AP384" s="221"/>
      <c r="AQ384" s="221"/>
      <c r="AR384" s="221"/>
      <c r="AS384" s="221"/>
      <c r="AT384" s="221"/>
      <c r="AU384" s="221"/>
      <c r="AV384" s="221"/>
      <c r="AW384" s="221"/>
      <c r="AX384" s="221"/>
      <c r="AY384" s="221"/>
      <c r="AZ384" s="221"/>
      <c r="BA384" s="221"/>
    </row>
    <row r="385" spans="1:53" ht="12.75">
      <c r="A385" s="221"/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21"/>
      <c r="O385" s="221"/>
      <c r="P385" s="221"/>
      <c r="Q385" s="221"/>
      <c r="R385" s="221"/>
      <c r="S385" s="221"/>
      <c r="T385" s="221"/>
      <c r="U385" s="221"/>
      <c r="V385" s="221"/>
      <c r="W385" s="221"/>
      <c r="X385" s="221"/>
      <c r="Y385" s="221"/>
      <c r="AC385" s="221"/>
      <c r="AD385" s="221"/>
      <c r="AE385" s="221"/>
      <c r="AF385" s="221"/>
      <c r="AG385" s="221"/>
      <c r="AH385" s="221"/>
      <c r="AI385" s="221"/>
      <c r="AJ385" s="221"/>
      <c r="AK385" s="221"/>
      <c r="AL385" s="221"/>
      <c r="AM385" s="221"/>
      <c r="AN385" s="221"/>
      <c r="AO385" s="221"/>
      <c r="AP385" s="221"/>
      <c r="AQ385" s="221"/>
      <c r="AR385" s="221"/>
      <c r="AS385" s="221"/>
      <c r="AT385" s="221"/>
      <c r="AU385" s="221"/>
      <c r="AV385" s="221"/>
      <c r="AW385" s="221"/>
      <c r="AX385" s="221"/>
      <c r="AY385" s="221"/>
      <c r="AZ385" s="221"/>
      <c r="BA385" s="221"/>
    </row>
    <row r="386" spans="1:53" ht="12.75">
      <c r="A386" s="221"/>
      <c r="B386" s="24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  <c r="AC386" s="221"/>
      <c r="AD386" s="221"/>
      <c r="AE386" s="221"/>
      <c r="AF386" s="221"/>
      <c r="AG386" s="221"/>
      <c r="AH386" s="221"/>
      <c r="AI386" s="221"/>
      <c r="AJ386" s="221"/>
      <c r="AK386" s="221"/>
      <c r="AL386" s="221"/>
      <c r="AM386" s="221"/>
      <c r="AN386" s="221"/>
      <c r="AO386" s="221"/>
      <c r="AP386" s="221"/>
      <c r="AQ386" s="221"/>
      <c r="AR386" s="221"/>
      <c r="AS386" s="221"/>
      <c r="AT386" s="221"/>
      <c r="AU386" s="221"/>
      <c r="AV386" s="221"/>
      <c r="AW386" s="221"/>
      <c r="AX386" s="221"/>
      <c r="AY386" s="221"/>
      <c r="AZ386" s="221"/>
      <c r="BA386" s="221"/>
    </row>
    <row r="387" spans="1:53" ht="12.75">
      <c r="A387" s="221"/>
      <c r="B387" s="242"/>
      <c r="C387" s="242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  <c r="AC387" s="221"/>
      <c r="AD387" s="221"/>
      <c r="AE387" s="221"/>
      <c r="AF387" s="221"/>
      <c r="AG387" s="221"/>
      <c r="AH387" s="221"/>
      <c r="AI387" s="221"/>
      <c r="AJ387" s="221"/>
      <c r="AK387" s="221"/>
      <c r="AL387" s="221"/>
      <c r="AM387" s="221"/>
      <c r="AN387" s="221"/>
      <c r="AO387" s="221"/>
      <c r="AP387" s="221"/>
      <c r="AQ387" s="221"/>
      <c r="AR387" s="221"/>
      <c r="AS387" s="221"/>
      <c r="AT387" s="221"/>
      <c r="AU387" s="221"/>
      <c r="AV387" s="221"/>
      <c r="AW387" s="221"/>
      <c r="AX387" s="221"/>
      <c r="AY387" s="221"/>
      <c r="AZ387" s="221"/>
      <c r="BA387" s="221"/>
    </row>
    <row r="388" spans="1:53" ht="12.75">
      <c r="A388" s="221"/>
      <c r="B388" s="242"/>
      <c r="C388" s="242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  <c r="AC388" s="221"/>
      <c r="AD388" s="221"/>
      <c r="AE388" s="221"/>
      <c r="AF388" s="221"/>
      <c r="AG388" s="221"/>
      <c r="AH388" s="221"/>
      <c r="AI388" s="221"/>
      <c r="AJ388" s="221"/>
      <c r="AK388" s="221"/>
      <c r="AL388" s="221"/>
      <c r="AM388" s="221"/>
      <c r="AN388" s="221"/>
      <c r="AO388" s="221"/>
      <c r="AP388" s="221"/>
      <c r="AQ388" s="221"/>
      <c r="AR388" s="221"/>
      <c r="AS388" s="221"/>
      <c r="AT388" s="221"/>
      <c r="AU388" s="221"/>
      <c r="AV388" s="221"/>
      <c r="AW388" s="221"/>
      <c r="AX388" s="221"/>
      <c r="AY388" s="221"/>
      <c r="AZ388" s="221"/>
      <c r="BA388" s="221"/>
    </row>
    <row r="389" spans="1:53" ht="12.75">
      <c r="A389" s="221"/>
      <c r="B389" s="242"/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  <c r="AC389" s="221"/>
      <c r="AD389" s="221"/>
      <c r="AE389" s="221"/>
      <c r="AF389" s="221"/>
      <c r="AG389" s="221"/>
      <c r="AH389" s="221"/>
      <c r="AI389" s="221"/>
      <c r="AJ389" s="221"/>
      <c r="AK389" s="221"/>
      <c r="AL389" s="221"/>
      <c r="AM389" s="221"/>
      <c r="AN389" s="221"/>
      <c r="AO389" s="221"/>
      <c r="AP389" s="221"/>
      <c r="AQ389" s="221"/>
      <c r="AR389" s="221"/>
      <c r="AS389" s="221"/>
      <c r="AT389" s="221"/>
      <c r="AU389" s="221"/>
      <c r="AV389" s="221"/>
      <c r="AW389" s="221"/>
      <c r="AX389" s="221"/>
      <c r="AY389" s="221"/>
      <c r="AZ389" s="221"/>
      <c r="BA389" s="221"/>
    </row>
    <row r="390" spans="1:53" ht="12.75">
      <c r="A390" s="221"/>
      <c r="B390" s="242"/>
      <c r="C390" s="242"/>
      <c r="D390" s="242"/>
      <c r="E390" s="242"/>
      <c r="F390" s="242"/>
      <c r="G390" s="242"/>
      <c r="H390" s="242"/>
      <c r="I390" s="242"/>
      <c r="J390" s="242"/>
      <c r="K390" s="242"/>
      <c r="L390" s="242"/>
      <c r="M390" s="242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AC390" s="221"/>
      <c r="AD390" s="221"/>
      <c r="AE390" s="221"/>
      <c r="AF390" s="221"/>
      <c r="AG390" s="221"/>
      <c r="AH390" s="221"/>
      <c r="AI390" s="221"/>
      <c r="AJ390" s="221"/>
      <c r="AK390" s="221"/>
      <c r="AL390" s="221"/>
      <c r="AM390" s="221"/>
      <c r="AN390" s="221"/>
      <c r="AO390" s="221"/>
      <c r="AP390" s="221"/>
      <c r="AQ390" s="221"/>
      <c r="AR390" s="221"/>
      <c r="AS390" s="221"/>
      <c r="AT390" s="221"/>
      <c r="AU390" s="221"/>
      <c r="AV390" s="221"/>
      <c r="AW390" s="221"/>
      <c r="AX390" s="221"/>
      <c r="AY390" s="221"/>
      <c r="AZ390" s="221"/>
      <c r="BA390" s="221"/>
    </row>
    <row r="391" spans="1:53" ht="12.75">
      <c r="A391" s="221"/>
      <c r="B391" s="242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  <c r="AC391" s="221"/>
      <c r="AD391" s="221"/>
      <c r="AE391" s="221"/>
      <c r="AF391" s="221"/>
      <c r="AG391" s="221"/>
      <c r="AH391" s="221"/>
      <c r="AI391" s="221"/>
      <c r="AJ391" s="221"/>
      <c r="AK391" s="221"/>
      <c r="AL391" s="221"/>
      <c r="AM391" s="221"/>
      <c r="AN391" s="221"/>
      <c r="AO391" s="221"/>
      <c r="AP391" s="221"/>
      <c r="AQ391" s="221"/>
      <c r="AR391" s="221"/>
      <c r="AS391" s="221"/>
      <c r="AT391" s="221"/>
      <c r="AU391" s="221"/>
      <c r="AV391" s="221"/>
      <c r="AW391" s="221"/>
      <c r="AX391" s="221"/>
      <c r="AY391" s="221"/>
      <c r="AZ391" s="221"/>
      <c r="BA391" s="221"/>
    </row>
    <row r="392" spans="1:53" ht="12.75">
      <c r="A392" s="221"/>
      <c r="B392" s="24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  <c r="AC392" s="221"/>
      <c r="AD392" s="221"/>
      <c r="AE392" s="221"/>
      <c r="AF392" s="221"/>
      <c r="AG392" s="221"/>
      <c r="AH392" s="221"/>
      <c r="AI392" s="221"/>
      <c r="AJ392" s="221"/>
      <c r="AK392" s="221"/>
      <c r="AL392" s="221"/>
      <c r="AM392" s="221"/>
      <c r="AN392" s="221"/>
      <c r="AO392" s="221"/>
      <c r="AP392" s="221"/>
      <c r="AQ392" s="221"/>
      <c r="AR392" s="221"/>
      <c r="AS392" s="221"/>
      <c r="AT392" s="221"/>
      <c r="AU392" s="221"/>
      <c r="AV392" s="221"/>
      <c r="AW392" s="221"/>
      <c r="AX392" s="221"/>
      <c r="AY392" s="221"/>
      <c r="AZ392" s="221"/>
      <c r="BA392" s="221"/>
    </row>
    <row r="393" spans="1:53" ht="12.75">
      <c r="A393" s="221"/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AC393" s="221"/>
      <c r="AD393" s="221"/>
      <c r="AE393" s="221"/>
      <c r="AF393" s="221"/>
      <c r="AG393" s="221"/>
      <c r="AH393" s="221"/>
      <c r="AI393" s="221"/>
      <c r="AJ393" s="221"/>
      <c r="AK393" s="221"/>
      <c r="AL393" s="221"/>
      <c r="AM393" s="221"/>
      <c r="AN393" s="221"/>
      <c r="AO393" s="221"/>
      <c r="AP393" s="221"/>
      <c r="AQ393" s="221"/>
      <c r="AR393" s="221"/>
      <c r="AS393" s="221"/>
      <c r="AT393" s="221"/>
      <c r="AU393" s="221"/>
      <c r="AV393" s="221"/>
      <c r="AW393" s="221"/>
      <c r="AX393" s="221"/>
      <c r="AY393" s="221"/>
      <c r="AZ393" s="221"/>
      <c r="BA393" s="221"/>
    </row>
    <row r="394" spans="1:53" ht="12.75">
      <c r="A394" s="221"/>
      <c r="B394" s="24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  <c r="AC394" s="221"/>
      <c r="AD394" s="221"/>
      <c r="AE394" s="221"/>
      <c r="AF394" s="221"/>
      <c r="AG394" s="221"/>
      <c r="AH394" s="221"/>
      <c r="AI394" s="221"/>
      <c r="AJ394" s="221"/>
      <c r="AK394" s="221"/>
      <c r="AL394" s="221"/>
      <c r="AM394" s="221"/>
      <c r="AN394" s="221"/>
      <c r="AO394" s="221"/>
      <c r="AP394" s="221"/>
      <c r="AQ394" s="221"/>
      <c r="AR394" s="221"/>
      <c r="AS394" s="221"/>
      <c r="AT394" s="221"/>
      <c r="AU394" s="221"/>
      <c r="AV394" s="221"/>
      <c r="AW394" s="221"/>
      <c r="AX394" s="221"/>
      <c r="AY394" s="221"/>
      <c r="AZ394" s="221"/>
      <c r="BA394" s="221"/>
    </row>
    <row r="395" spans="1:53" ht="12.75">
      <c r="A395" s="221"/>
      <c r="B395" s="24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AC395" s="221"/>
      <c r="AD395" s="221"/>
      <c r="AE395" s="221"/>
      <c r="AF395" s="221"/>
      <c r="AG395" s="221"/>
      <c r="AH395" s="221"/>
      <c r="AI395" s="221"/>
      <c r="AJ395" s="221"/>
      <c r="AK395" s="221"/>
      <c r="AL395" s="221"/>
      <c r="AM395" s="221"/>
      <c r="AN395" s="221"/>
      <c r="AO395" s="221"/>
      <c r="AP395" s="221"/>
      <c r="AQ395" s="221"/>
      <c r="AR395" s="221"/>
      <c r="AS395" s="221"/>
      <c r="AT395" s="221"/>
      <c r="AU395" s="221"/>
      <c r="AV395" s="221"/>
      <c r="AW395" s="221"/>
      <c r="AX395" s="221"/>
      <c r="AY395" s="221"/>
      <c r="AZ395" s="221"/>
      <c r="BA395" s="221"/>
    </row>
    <row r="396" spans="1:53" ht="12.75">
      <c r="A396" s="221"/>
      <c r="B396" s="242"/>
      <c r="C396" s="242"/>
      <c r="D396" s="242"/>
      <c r="E396" s="242"/>
      <c r="F396" s="242"/>
      <c r="G396" s="242"/>
      <c r="H396" s="242"/>
      <c r="I396" s="242"/>
      <c r="J396" s="242"/>
      <c r="K396" s="242"/>
      <c r="L396" s="242"/>
      <c r="M396" s="242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  <c r="AC396" s="221"/>
      <c r="AD396" s="221"/>
      <c r="AE396" s="221"/>
      <c r="AF396" s="221"/>
      <c r="AG396" s="221"/>
      <c r="AH396" s="221"/>
      <c r="AI396" s="221"/>
      <c r="AJ396" s="221"/>
      <c r="AK396" s="221"/>
      <c r="AL396" s="221"/>
      <c r="AM396" s="221"/>
      <c r="AN396" s="221"/>
      <c r="AO396" s="221"/>
      <c r="AP396" s="221"/>
      <c r="AQ396" s="221"/>
      <c r="AR396" s="221"/>
      <c r="AS396" s="221"/>
      <c r="AT396" s="221"/>
      <c r="AU396" s="221"/>
      <c r="AV396" s="221"/>
      <c r="AW396" s="221"/>
      <c r="AX396" s="221"/>
      <c r="AY396" s="221"/>
      <c r="AZ396" s="221"/>
      <c r="BA396" s="221"/>
    </row>
    <row r="397" spans="1:53" ht="12.75">
      <c r="A397" s="221"/>
      <c r="B397" s="242"/>
      <c r="C397" s="242"/>
      <c r="D397" s="242"/>
      <c r="E397" s="242"/>
      <c r="F397" s="242"/>
      <c r="G397" s="242"/>
      <c r="H397" s="242"/>
      <c r="I397" s="242"/>
      <c r="J397" s="242"/>
      <c r="K397" s="242"/>
      <c r="L397" s="242"/>
      <c r="M397" s="242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AC397" s="221"/>
      <c r="AD397" s="221"/>
      <c r="AE397" s="221"/>
      <c r="AF397" s="221"/>
      <c r="AG397" s="221"/>
      <c r="AH397" s="221"/>
      <c r="AI397" s="221"/>
      <c r="AJ397" s="221"/>
      <c r="AK397" s="221"/>
      <c r="AL397" s="221"/>
      <c r="AM397" s="221"/>
      <c r="AN397" s="221"/>
      <c r="AO397" s="221"/>
      <c r="AP397" s="221"/>
      <c r="AQ397" s="221"/>
      <c r="AR397" s="221"/>
      <c r="AS397" s="221"/>
      <c r="AT397" s="221"/>
      <c r="AU397" s="221"/>
      <c r="AV397" s="221"/>
      <c r="AW397" s="221"/>
      <c r="AX397" s="221"/>
      <c r="AY397" s="221"/>
      <c r="AZ397" s="221"/>
      <c r="BA397" s="221"/>
    </row>
    <row r="398" spans="1:53" ht="12.75">
      <c r="A398" s="221"/>
      <c r="B398" s="242"/>
      <c r="C398" s="242"/>
      <c r="D398" s="242"/>
      <c r="E398" s="242"/>
      <c r="F398" s="242"/>
      <c r="G398" s="242"/>
      <c r="H398" s="242"/>
      <c r="I398" s="242"/>
      <c r="J398" s="242"/>
      <c r="K398" s="242"/>
      <c r="L398" s="242"/>
      <c r="M398" s="242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  <c r="AC398" s="221"/>
      <c r="AD398" s="221"/>
      <c r="AE398" s="221"/>
      <c r="AF398" s="221"/>
      <c r="AG398" s="221"/>
      <c r="AH398" s="221"/>
      <c r="AI398" s="221"/>
      <c r="AJ398" s="221"/>
      <c r="AK398" s="221"/>
      <c r="AL398" s="221"/>
      <c r="AM398" s="221"/>
      <c r="AN398" s="221"/>
      <c r="AO398" s="221"/>
      <c r="AP398" s="221"/>
      <c r="AQ398" s="221"/>
      <c r="AR398" s="221"/>
      <c r="AS398" s="221"/>
      <c r="AT398" s="221"/>
      <c r="AU398" s="221"/>
      <c r="AV398" s="221"/>
      <c r="AW398" s="221"/>
      <c r="AX398" s="221"/>
      <c r="AY398" s="221"/>
      <c r="AZ398" s="221"/>
      <c r="BA398" s="221"/>
    </row>
    <row r="399" spans="1:53" ht="12.75">
      <c r="A399" s="221"/>
      <c r="B399" s="242"/>
      <c r="C399" s="242"/>
      <c r="D399" s="242"/>
      <c r="E399" s="242"/>
      <c r="F399" s="242"/>
      <c r="G399" s="242"/>
      <c r="H399" s="242"/>
      <c r="I399" s="242"/>
      <c r="J399" s="242"/>
      <c r="K399" s="242"/>
      <c r="L399" s="242"/>
      <c r="M399" s="242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AC399" s="221"/>
      <c r="AD399" s="221"/>
      <c r="AE399" s="221"/>
      <c r="AF399" s="221"/>
      <c r="AG399" s="221"/>
      <c r="AH399" s="221"/>
      <c r="AI399" s="221"/>
      <c r="AJ399" s="221"/>
      <c r="AK399" s="221"/>
      <c r="AL399" s="221"/>
      <c r="AM399" s="221"/>
      <c r="AN399" s="221"/>
      <c r="AO399" s="221"/>
      <c r="AP399" s="221"/>
      <c r="AQ399" s="221"/>
      <c r="AR399" s="221"/>
      <c r="AS399" s="221"/>
      <c r="AT399" s="221"/>
      <c r="AU399" s="221"/>
      <c r="AV399" s="221"/>
      <c r="AW399" s="221"/>
      <c r="AX399" s="221"/>
      <c r="AY399" s="221"/>
      <c r="AZ399" s="221"/>
      <c r="BA399" s="221"/>
    </row>
    <row r="400" spans="1:53" ht="12.75">
      <c r="A400" s="221"/>
      <c r="B400" s="242"/>
      <c r="C400" s="242"/>
      <c r="D400" s="242"/>
      <c r="E400" s="242"/>
      <c r="F400" s="242"/>
      <c r="G400" s="242"/>
      <c r="H400" s="242"/>
      <c r="I400" s="242"/>
      <c r="J400" s="242"/>
      <c r="K400" s="242"/>
      <c r="L400" s="242"/>
      <c r="M400" s="242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  <c r="AC400" s="221"/>
      <c r="AD400" s="221"/>
      <c r="AE400" s="221"/>
      <c r="AF400" s="221"/>
      <c r="AG400" s="221"/>
      <c r="AH400" s="221"/>
      <c r="AI400" s="221"/>
      <c r="AJ400" s="221"/>
      <c r="AK400" s="221"/>
      <c r="AL400" s="221"/>
      <c r="AM400" s="221"/>
      <c r="AN400" s="221"/>
      <c r="AO400" s="221"/>
      <c r="AP400" s="221"/>
      <c r="AQ400" s="221"/>
      <c r="AR400" s="221"/>
      <c r="AS400" s="221"/>
      <c r="AT400" s="221"/>
      <c r="AU400" s="221"/>
      <c r="AV400" s="221"/>
      <c r="AW400" s="221"/>
      <c r="AX400" s="221"/>
      <c r="AY400" s="221"/>
      <c r="AZ400" s="221"/>
      <c r="BA400" s="221"/>
    </row>
    <row r="401" spans="1:53" ht="12.75">
      <c r="A401" s="221"/>
      <c r="B401" s="242"/>
      <c r="C401" s="24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AC401" s="221"/>
      <c r="AD401" s="221"/>
      <c r="AE401" s="221"/>
      <c r="AF401" s="221"/>
      <c r="AG401" s="221"/>
      <c r="AH401" s="221"/>
      <c r="AI401" s="221"/>
      <c r="AJ401" s="221"/>
      <c r="AK401" s="221"/>
      <c r="AL401" s="221"/>
      <c r="AM401" s="221"/>
      <c r="AN401" s="221"/>
      <c r="AO401" s="221"/>
      <c r="AP401" s="221"/>
      <c r="AQ401" s="221"/>
      <c r="AR401" s="221"/>
      <c r="AS401" s="221"/>
      <c r="AT401" s="221"/>
      <c r="AU401" s="221"/>
      <c r="AV401" s="221"/>
      <c r="AW401" s="221"/>
      <c r="AX401" s="221"/>
      <c r="AY401" s="221"/>
      <c r="AZ401" s="221"/>
      <c r="BA401" s="221"/>
    </row>
    <row r="402" spans="1:53" ht="12.75">
      <c r="A402" s="221"/>
      <c r="B402" s="242"/>
      <c r="C402" s="242"/>
      <c r="D402" s="242"/>
      <c r="E402" s="242"/>
      <c r="F402" s="242"/>
      <c r="G402" s="242"/>
      <c r="H402" s="242"/>
      <c r="I402" s="242"/>
      <c r="J402" s="242"/>
      <c r="K402" s="242"/>
      <c r="L402" s="242"/>
      <c r="M402" s="242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  <c r="AC402" s="221"/>
      <c r="AD402" s="221"/>
      <c r="AE402" s="221"/>
      <c r="AF402" s="221"/>
      <c r="AG402" s="221"/>
      <c r="AH402" s="221"/>
      <c r="AI402" s="221"/>
      <c r="AJ402" s="221"/>
      <c r="AK402" s="221"/>
      <c r="AL402" s="221"/>
      <c r="AM402" s="221"/>
      <c r="AN402" s="221"/>
      <c r="AO402" s="221"/>
      <c r="AP402" s="221"/>
      <c r="AQ402" s="221"/>
      <c r="AR402" s="221"/>
      <c r="AS402" s="221"/>
      <c r="AT402" s="221"/>
      <c r="AU402" s="221"/>
      <c r="AV402" s="221"/>
      <c r="AW402" s="221"/>
      <c r="AX402" s="221"/>
      <c r="AY402" s="221"/>
      <c r="AZ402" s="221"/>
      <c r="BA402" s="221"/>
    </row>
    <row r="403" spans="1:53" ht="12.75">
      <c r="A403" s="221"/>
      <c r="B403" s="242"/>
      <c r="C403" s="242"/>
      <c r="D403" s="242"/>
      <c r="E403" s="242"/>
      <c r="F403" s="242"/>
      <c r="G403" s="242"/>
      <c r="H403" s="242"/>
      <c r="I403" s="242"/>
      <c r="J403" s="242"/>
      <c r="K403" s="242"/>
      <c r="L403" s="242"/>
      <c r="M403" s="242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  <c r="AC403" s="221"/>
      <c r="AD403" s="221"/>
      <c r="AE403" s="221"/>
      <c r="AF403" s="221"/>
      <c r="AG403" s="221"/>
      <c r="AH403" s="221"/>
      <c r="AI403" s="221"/>
      <c r="AJ403" s="221"/>
      <c r="AK403" s="221"/>
      <c r="AL403" s="221"/>
      <c r="AM403" s="221"/>
      <c r="AN403" s="221"/>
      <c r="AO403" s="221"/>
      <c r="AP403" s="221"/>
      <c r="AQ403" s="221"/>
      <c r="AR403" s="221"/>
      <c r="AS403" s="221"/>
      <c r="AT403" s="221"/>
      <c r="AU403" s="221"/>
      <c r="AV403" s="221"/>
      <c r="AW403" s="221"/>
      <c r="AX403" s="221"/>
      <c r="AY403" s="221"/>
      <c r="AZ403" s="221"/>
      <c r="BA403" s="221"/>
    </row>
    <row r="404" spans="1:53" ht="12.75">
      <c r="A404" s="221"/>
      <c r="B404" s="242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  <c r="AX404" s="221"/>
      <c r="AY404" s="221"/>
      <c r="AZ404" s="221"/>
      <c r="BA404" s="221"/>
    </row>
    <row r="405" spans="1:53" ht="12.75">
      <c r="A405" s="221"/>
      <c r="B405" s="242"/>
      <c r="C405" s="242"/>
      <c r="D405" s="242"/>
      <c r="E405" s="242"/>
      <c r="F405" s="242"/>
      <c r="G405" s="242"/>
      <c r="H405" s="242"/>
      <c r="I405" s="242"/>
      <c r="J405" s="242"/>
      <c r="K405" s="242"/>
      <c r="L405" s="242"/>
      <c r="M405" s="242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  <c r="AU405" s="221"/>
      <c r="AV405" s="221"/>
      <c r="AW405" s="221"/>
      <c r="AX405" s="221"/>
      <c r="AY405" s="221"/>
      <c r="AZ405" s="221"/>
      <c r="BA405" s="221"/>
    </row>
    <row r="406" spans="1:53" ht="12.75">
      <c r="A406" s="221"/>
      <c r="B406" s="242"/>
      <c r="C406" s="242"/>
      <c r="D406" s="242"/>
      <c r="E406" s="242"/>
      <c r="F406" s="242"/>
      <c r="G406" s="242"/>
      <c r="H406" s="242"/>
      <c r="I406" s="242"/>
      <c r="J406" s="242"/>
      <c r="K406" s="242"/>
      <c r="L406" s="242"/>
      <c r="M406" s="242"/>
      <c r="N406" s="221"/>
      <c r="O406" s="221"/>
      <c r="P406" s="221"/>
      <c r="Q406" s="221"/>
      <c r="R406" s="221"/>
      <c r="S406" s="221"/>
      <c r="T406" s="221"/>
      <c r="U406" s="221"/>
      <c r="V406" s="221"/>
      <c r="W406" s="221"/>
      <c r="X406" s="221"/>
      <c r="Y406" s="221"/>
      <c r="AC406" s="221"/>
      <c r="AD406" s="221"/>
      <c r="AE406" s="221"/>
      <c r="AF406" s="221"/>
      <c r="AG406" s="221"/>
      <c r="AH406" s="221"/>
      <c r="AI406" s="221"/>
      <c r="AJ406" s="221"/>
      <c r="AK406" s="221"/>
      <c r="AL406" s="221"/>
      <c r="AM406" s="221"/>
      <c r="AN406" s="221"/>
      <c r="AO406" s="221"/>
      <c r="AP406" s="221"/>
      <c r="AQ406" s="221"/>
      <c r="AR406" s="221"/>
      <c r="AS406" s="221"/>
      <c r="AT406" s="221"/>
      <c r="AU406" s="221"/>
      <c r="AV406" s="221"/>
      <c r="AW406" s="221"/>
      <c r="AX406" s="221"/>
      <c r="AY406" s="221"/>
      <c r="AZ406" s="221"/>
      <c r="BA406" s="221"/>
    </row>
    <row r="407" spans="1:53" ht="12.75">
      <c r="A407" s="221"/>
      <c r="B407" s="242"/>
      <c r="C407" s="242"/>
      <c r="D407" s="242"/>
      <c r="E407" s="242"/>
      <c r="F407" s="242"/>
      <c r="G407" s="242"/>
      <c r="H407" s="242"/>
      <c r="I407" s="242"/>
      <c r="J407" s="242"/>
      <c r="K407" s="242"/>
      <c r="L407" s="242"/>
      <c r="M407" s="242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  <c r="AC407" s="221"/>
      <c r="AD407" s="221"/>
      <c r="AE407" s="221"/>
      <c r="AF407" s="221"/>
      <c r="AG407" s="221"/>
      <c r="AH407" s="221"/>
      <c r="AI407" s="221"/>
      <c r="AJ407" s="221"/>
      <c r="AK407" s="221"/>
      <c r="AL407" s="221"/>
      <c r="AM407" s="221"/>
      <c r="AN407" s="221"/>
      <c r="AO407" s="221"/>
      <c r="AP407" s="221"/>
      <c r="AQ407" s="221"/>
      <c r="AR407" s="221"/>
      <c r="AS407" s="221"/>
      <c r="AT407" s="221"/>
      <c r="AU407" s="221"/>
      <c r="AV407" s="221"/>
      <c r="AW407" s="221"/>
      <c r="AX407" s="221"/>
      <c r="AY407" s="221"/>
      <c r="AZ407" s="221"/>
      <c r="BA407" s="221"/>
    </row>
    <row r="408" spans="1:53" ht="12.75">
      <c r="A408" s="221"/>
      <c r="B408" s="242"/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21"/>
      <c r="AC408" s="221"/>
      <c r="AD408" s="221"/>
      <c r="AE408" s="221"/>
      <c r="AF408" s="221"/>
      <c r="AG408" s="221"/>
      <c r="AH408" s="221"/>
      <c r="AI408" s="221"/>
      <c r="AJ408" s="221"/>
      <c r="AK408" s="221"/>
      <c r="AL408" s="221"/>
      <c r="AM408" s="221"/>
      <c r="AN408" s="221"/>
      <c r="AO408" s="221"/>
      <c r="AP408" s="221"/>
      <c r="AQ408" s="221"/>
      <c r="AR408" s="221"/>
      <c r="AS408" s="221"/>
      <c r="AT408" s="221"/>
      <c r="AU408" s="221"/>
      <c r="AV408" s="221"/>
      <c r="AW408" s="221"/>
      <c r="AX408" s="221"/>
      <c r="AY408" s="221"/>
      <c r="AZ408" s="221"/>
      <c r="BA408" s="221"/>
    </row>
    <row r="409" spans="1:53" ht="12.75">
      <c r="A409" s="221"/>
      <c r="B409" s="242"/>
      <c r="C409" s="242"/>
      <c r="D409" s="242"/>
      <c r="E409" s="242"/>
      <c r="F409" s="242"/>
      <c r="G409" s="242"/>
      <c r="H409" s="242"/>
      <c r="I409" s="242"/>
      <c r="J409" s="242"/>
      <c r="K409" s="242"/>
      <c r="L409" s="242"/>
      <c r="M409" s="242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  <c r="AC409" s="221"/>
      <c r="AD409" s="221"/>
      <c r="AE409" s="221"/>
      <c r="AF409" s="221"/>
      <c r="AG409" s="221"/>
      <c r="AH409" s="221"/>
      <c r="AI409" s="221"/>
      <c r="AJ409" s="221"/>
      <c r="AK409" s="221"/>
      <c r="AL409" s="221"/>
      <c r="AM409" s="221"/>
      <c r="AN409" s="221"/>
      <c r="AO409" s="221"/>
      <c r="AP409" s="221"/>
      <c r="AQ409" s="221"/>
      <c r="AR409" s="221"/>
      <c r="AS409" s="221"/>
      <c r="AT409" s="221"/>
      <c r="AU409" s="221"/>
      <c r="AV409" s="221"/>
      <c r="AW409" s="221"/>
      <c r="AX409" s="221"/>
      <c r="AY409" s="221"/>
      <c r="AZ409" s="221"/>
      <c r="BA409" s="221"/>
    </row>
    <row r="410" spans="1:53" ht="12.75">
      <c r="A410" s="221"/>
      <c r="B410" s="242"/>
      <c r="C410" s="242"/>
      <c r="D410" s="242"/>
      <c r="E410" s="242"/>
      <c r="F410" s="242"/>
      <c r="G410" s="242"/>
      <c r="H410" s="242"/>
      <c r="I410" s="242"/>
      <c r="J410" s="242"/>
      <c r="K410" s="242"/>
      <c r="L410" s="242"/>
      <c r="M410" s="242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  <c r="AC410" s="221"/>
      <c r="AD410" s="221"/>
      <c r="AE410" s="221"/>
      <c r="AF410" s="221"/>
      <c r="AG410" s="221"/>
      <c r="AH410" s="221"/>
      <c r="AI410" s="221"/>
      <c r="AJ410" s="221"/>
      <c r="AK410" s="221"/>
      <c r="AL410" s="221"/>
      <c r="AM410" s="221"/>
      <c r="AN410" s="221"/>
      <c r="AO410" s="221"/>
      <c r="AP410" s="221"/>
      <c r="AQ410" s="221"/>
      <c r="AR410" s="221"/>
      <c r="AS410" s="221"/>
      <c r="AT410" s="221"/>
      <c r="AU410" s="221"/>
      <c r="AV410" s="221"/>
      <c r="AW410" s="221"/>
      <c r="AX410" s="221"/>
      <c r="AY410" s="221"/>
      <c r="AZ410" s="221"/>
      <c r="BA410" s="221"/>
    </row>
    <row r="411" spans="1:53" ht="12.75">
      <c r="A411" s="221"/>
      <c r="B411" s="242"/>
      <c r="C411" s="242"/>
      <c r="D411" s="242"/>
      <c r="E411" s="242"/>
      <c r="F411" s="242"/>
      <c r="G411" s="242"/>
      <c r="H411" s="242"/>
      <c r="I411" s="242"/>
      <c r="J411" s="242"/>
      <c r="K411" s="242"/>
      <c r="L411" s="242"/>
      <c r="M411" s="242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  <c r="AC411" s="221"/>
      <c r="AD411" s="221"/>
      <c r="AE411" s="221"/>
      <c r="AF411" s="221"/>
      <c r="AG411" s="221"/>
      <c r="AH411" s="221"/>
      <c r="AI411" s="221"/>
      <c r="AJ411" s="221"/>
      <c r="AK411" s="221"/>
      <c r="AL411" s="221"/>
      <c r="AM411" s="221"/>
      <c r="AN411" s="221"/>
      <c r="AO411" s="221"/>
      <c r="AP411" s="221"/>
      <c r="AQ411" s="221"/>
      <c r="AR411" s="221"/>
      <c r="AS411" s="221"/>
      <c r="AT411" s="221"/>
      <c r="AU411" s="221"/>
      <c r="AV411" s="221"/>
      <c r="AW411" s="221"/>
      <c r="AX411" s="221"/>
      <c r="AY411" s="221"/>
      <c r="AZ411" s="221"/>
      <c r="BA411" s="221"/>
    </row>
    <row r="412" spans="1:53" ht="12.75">
      <c r="A412" s="221"/>
      <c r="B412" s="242"/>
      <c r="C412" s="242"/>
      <c r="D412" s="242"/>
      <c r="E412" s="242"/>
      <c r="F412" s="242"/>
      <c r="G412" s="242"/>
      <c r="H412" s="242"/>
      <c r="I412" s="242"/>
      <c r="J412" s="242"/>
      <c r="K412" s="242"/>
      <c r="L412" s="242"/>
      <c r="M412" s="242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21"/>
      <c r="AC412" s="221"/>
      <c r="AD412" s="221"/>
      <c r="AE412" s="221"/>
      <c r="AF412" s="221"/>
      <c r="AG412" s="221"/>
      <c r="AH412" s="221"/>
      <c r="AI412" s="221"/>
      <c r="AJ412" s="221"/>
      <c r="AK412" s="221"/>
      <c r="AL412" s="221"/>
      <c r="AM412" s="221"/>
      <c r="AN412" s="221"/>
      <c r="AO412" s="221"/>
      <c r="AP412" s="221"/>
      <c r="AQ412" s="221"/>
      <c r="AR412" s="221"/>
      <c r="AS412" s="221"/>
      <c r="AT412" s="221"/>
      <c r="AU412" s="221"/>
      <c r="AV412" s="221"/>
      <c r="AW412" s="221"/>
      <c r="AX412" s="221"/>
      <c r="AY412" s="221"/>
      <c r="AZ412" s="221"/>
      <c r="BA412" s="221"/>
    </row>
    <row r="413" spans="1:53" ht="12.75">
      <c r="A413" s="221"/>
      <c r="B413" s="242"/>
      <c r="C413" s="242"/>
      <c r="D413" s="242"/>
      <c r="E413" s="242"/>
      <c r="F413" s="242"/>
      <c r="G413" s="242"/>
      <c r="H413" s="242"/>
      <c r="I413" s="242"/>
      <c r="J413" s="242"/>
      <c r="K413" s="242"/>
      <c r="L413" s="242"/>
      <c r="M413" s="242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  <c r="AC413" s="221"/>
      <c r="AD413" s="221"/>
      <c r="AE413" s="221"/>
      <c r="AF413" s="221"/>
      <c r="AG413" s="221"/>
      <c r="AH413" s="221"/>
      <c r="AI413" s="221"/>
      <c r="AJ413" s="221"/>
      <c r="AK413" s="221"/>
      <c r="AL413" s="221"/>
      <c r="AM413" s="221"/>
      <c r="AN413" s="221"/>
      <c r="AO413" s="221"/>
      <c r="AP413" s="221"/>
      <c r="AQ413" s="221"/>
      <c r="AR413" s="221"/>
      <c r="AS413" s="221"/>
      <c r="AT413" s="221"/>
      <c r="AU413" s="221"/>
      <c r="AV413" s="221"/>
      <c r="AW413" s="221"/>
      <c r="AX413" s="221"/>
      <c r="AY413" s="221"/>
      <c r="AZ413" s="221"/>
      <c r="BA413" s="221"/>
    </row>
    <row r="414" spans="1:53" ht="12.75">
      <c r="A414" s="221"/>
      <c r="B414" s="242"/>
      <c r="C414" s="242"/>
      <c r="D414" s="242"/>
      <c r="E414" s="242"/>
      <c r="F414" s="242"/>
      <c r="G414" s="242"/>
      <c r="H414" s="242"/>
      <c r="I414" s="242"/>
      <c r="J414" s="242"/>
      <c r="K414" s="242"/>
      <c r="L414" s="242"/>
      <c r="M414" s="242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21"/>
      <c r="AC414" s="221"/>
      <c r="AD414" s="221"/>
      <c r="AE414" s="221"/>
      <c r="AF414" s="221"/>
      <c r="AG414" s="221"/>
      <c r="AH414" s="221"/>
      <c r="AI414" s="221"/>
      <c r="AJ414" s="221"/>
      <c r="AK414" s="221"/>
      <c r="AL414" s="221"/>
      <c r="AM414" s="221"/>
      <c r="AN414" s="221"/>
      <c r="AO414" s="221"/>
      <c r="AP414" s="221"/>
      <c r="AQ414" s="221"/>
      <c r="AR414" s="221"/>
      <c r="AS414" s="221"/>
      <c r="AT414" s="221"/>
      <c r="AU414" s="221"/>
      <c r="AV414" s="221"/>
      <c r="AW414" s="221"/>
      <c r="AX414" s="221"/>
      <c r="AY414" s="221"/>
      <c r="AZ414" s="221"/>
      <c r="BA414" s="221"/>
    </row>
    <row r="415" spans="1:53" ht="12.75">
      <c r="A415" s="221"/>
      <c r="B415" s="242"/>
      <c r="C415" s="242"/>
      <c r="D415" s="242"/>
      <c r="E415" s="242"/>
      <c r="F415" s="242"/>
      <c r="G415" s="242"/>
      <c r="H415" s="242"/>
      <c r="I415" s="242"/>
      <c r="J415" s="242"/>
      <c r="K415" s="242"/>
      <c r="L415" s="242"/>
      <c r="M415" s="242"/>
      <c r="N415" s="221"/>
      <c r="O415" s="221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  <c r="AC415" s="221"/>
      <c r="AD415" s="221"/>
      <c r="AE415" s="221"/>
      <c r="AF415" s="221"/>
      <c r="AG415" s="221"/>
      <c r="AH415" s="221"/>
      <c r="AI415" s="221"/>
      <c r="AJ415" s="221"/>
      <c r="AK415" s="221"/>
      <c r="AL415" s="221"/>
      <c r="AM415" s="221"/>
      <c r="AN415" s="221"/>
      <c r="AO415" s="221"/>
      <c r="AP415" s="221"/>
      <c r="AQ415" s="221"/>
      <c r="AR415" s="221"/>
      <c r="AS415" s="221"/>
      <c r="AT415" s="221"/>
      <c r="AU415" s="221"/>
      <c r="AV415" s="221"/>
      <c r="AW415" s="221"/>
      <c r="AX415" s="221"/>
      <c r="AY415" s="221"/>
      <c r="AZ415" s="221"/>
      <c r="BA415" s="221"/>
    </row>
    <row r="416" spans="1:53" ht="12.75">
      <c r="A416" s="221"/>
      <c r="B416" s="242"/>
      <c r="C416" s="242"/>
      <c r="D416" s="242"/>
      <c r="E416" s="242"/>
      <c r="F416" s="242"/>
      <c r="G416" s="242"/>
      <c r="H416" s="242"/>
      <c r="I416" s="242"/>
      <c r="J416" s="242"/>
      <c r="K416" s="242"/>
      <c r="L416" s="242"/>
      <c r="M416" s="242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21"/>
      <c r="AC416" s="221"/>
      <c r="AD416" s="221"/>
      <c r="AE416" s="221"/>
      <c r="AF416" s="221"/>
      <c r="AG416" s="221"/>
      <c r="AH416" s="221"/>
      <c r="AI416" s="221"/>
      <c r="AJ416" s="221"/>
      <c r="AK416" s="221"/>
      <c r="AL416" s="221"/>
      <c r="AM416" s="221"/>
      <c r="AN416" s="221"/>
      <c r="AO416" s="221"/>
      <c r="AP416" s="221"/>
      <c r="AQ416" s="221"/>
      <c r="AR416" s="221"/>
      <c r="AS416" s="221"/>
      <c r="AT416" s="221"/>
      <c r="AU416" s="221"/>
      <c r="AV416" s="221"/>
      <c r="AW416" s="221"/>
      <c r="AX416" s="221"/>
      <c r="AY416" s="221"/>
      <c r="AZ416" s="221"/>
      <c r="BA416" s="221"/>
    </row>
    <row r="417" spans="1:53" ht="12.75">
      <c r="A417" s="221"/>
      <c r="B417" s="242"/>
      <c r="C417" s="242"/>
      <c r="D417" s="242"/>
      <c r="E417" s="242"/>
      <c r="F417" s="242"/>
      <c r="G417" s="242"/>
      <c r="H417" s="242"/>
      <c r="I417" s="242"/>
      <c r="J417" s="242"/>
      <c r="K417" s="242"/>
      <c r="L417" s="242"/>
      <c r="M417" s="242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  <c r="AC417" s="221"/>
      <c r="AD417" s="221"/>
      <c r="AE417" s="221"/>
      <c r="AF417" s="221"/>
      <c r="AG417" s="221"/>
      <c r="AH417" s="221"/>
      <c r="AI417" s="221"/>
      <c r="AJ417" s="221"/>
      <c r="AK417" s="221"/>
      <c r="AL417" s="221"/>
      <c r="AM417" s="221"/>
      <c r="AN417" s="221"/>
      <c r="AO417" s="221"/>
      <c r="AP417" s="221"/>
      <c r="AQ417" s="221"/>
      <c r="AR417" s="221"/>
      <c r="AS417" s="221"/>
      <c r="AT417" s="221"/>
      <c r="AU417" s="221"/>
      <c r="AV417" s="221"/>
      <c r="AW417" s="221"/>
      <c r="AX417" s="221"/>
      <c r="AY417" s="221"/>
      <c r="AZ417" s="221"/>
      <c r="BA417" s="221"/>
    </row>
    <row r="418" spans="1:53" ht="12.75">
      <c r="A418" s="221"/>
      <c r="B418" s="24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21"/>
      <c r="AC418" s="221"/>
      <c r="AD418" s="221"/>
      <c r="AE418" s="221"/>
      <c r="AF418" s="221"/>
      <c r="AG418" s="221"/>
      <c r="AH418" s="221"/>
      <c r="AI418" s="221"/>
      <c r="AJ418" s="221"/>
      <c r="AK418" s="221"/>
      <c r="AL418" s="221"/>
      <c r="AM418" s="221"/>
      <c r="AN418" s="221"/>
      <c r="AO418" s="221"/>
      <c r="AP418" s="221"/>
      <c r="AQ418" s="221"/>
      <c r="AR418" s="221"/>
      <c r="AS418" s="221"/>
      <c r="AT418" s="221"/>
      <c r="AU418" s="221"/>
      <c r="AV418" s="221"/>
      <c r="AW418" s="221"/>
      <c r="AX418" s="221"/>
      <c r="AY418" s="221"/>
      <c r="AZ418" s="221"/>
      <c r="BA418" s="221"/>
    </row>
    <row r="419" spans="1:53" ht="12.75">
      <c r="A419" s="221"/>
      <c r="B419" s="242"/>
      <c r="C419" s="242"/>
      <c r="D419" s="242"/>
      <c r="E419" s="242"/>
      <c r="F419" s="242"/>
      <c r="G419" s="242"/>
      <c r="H419" s="242"/>
      <c r="I419" s="242"/>
      <c r="J419" s="242"/>
      <c r="K419" s="242"/>
      <c r="L419" s="242"/>
      <c r="M419" s="242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  <c r="AC419" s="221"/>
      <c r="AD419" s="221"/>
      <c r="AE419" s="221"/>
      <c r="AF419" s="221"/>
      <c r="AG419" s="221"/>
      <c r="AH419" s="221"/>
      <c r="AI419" s="221"/>
      <c r="AJ419" s="221"/>
      <c r="AK419" s="221"/>
      <c r="AL419" s="221"/>
      <c r="AM419" s="221"/>
      <c r="AN419" s="221"/>
      <c r="AO419" s="221"/>
      <c r="AP419" s="221"/>
      <c r="AQ419" s="221"/>
      <c r="AR419" s="221"/>
      <c r="AS419" s="221"/>
      <c r="AT419" s="221"/>
      <c r="AU419" s="221"/>
      <c r="AV419" s="221"/>
      <c r="AW419" s="221"/>
      <c r="AX419" s="221"/>
      <c r="AY419" s="221"/>
      <c r="AZ419" s="221"/>
      <c r="BA419" s="221"/>
    </row>
    <row r="420" spans="1:53" ht="12.75">
      <c r="A420" s="221"/>
      <c r="B420" s="24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21"/>
      <c r="AC420" s="221"/>
      <c r="AD420" s="221"/>
      <c r="AE420" s="221"/>
      <c r="AF420" s="221"/>
      <c r="AG420" s="221"/>
      <c r="AH420" s="221"/>
      <c r="AI420" s="221"/>
      <c r="AJ420" s="221"/>
      <c r="AK420" s="221"/>
      <c r="AL420" s="221"/>
      <c r="AM420" s="221"/>
      <c r="AN420" s="221"/>
      <c r="AO420" s="221"/>
      <c r="AP420" s="221"/>
      <c r="AQ420" s="221"/>
      <c r="AR420" s="221"/>
      <c r="AS420" s="221"/>
      <c r="AT420" s="221"/>
      <c r="AU420" s="221"/>
      <c r="AV420" s="221"/>
      <c r="AW420" s="221"/>
      <c r="AX420" s="221"/>
      <c r="AY420" s="221"/>
      <c r="AZ420" s="221"/>
      <c r="BA420" s="221"/>
    </row>
    <row r="421" spans="1:53" ht="12.75">
      <c r="A421" s="221"/>
      <c r="B421" s="242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  <c r="AC421" s="221"/>
      <c r="AD421" s="221"/>
      <c r="AE421" s="221"/>
      <c r="AF421" s="221"/>
      <c r="AG421" s="221"/>
      <c r="AH421" s="221"/>
      <c r="AI421" s="221"/>
      <c r="AJ421" s="221"/>
      <c r="AK421" s="221"/>
      <c r="AL421" s="221"/>
      <c r="AM421" s="221"/>
      <c r="AN421" s="221"/>
      <c r="AO421" s="221"/>
      <c r="AP421" s="221"/>
      <c r="AQ421" s="221"/>
      <c r="AR421" s="221"/>
      <c r="AS421" s="221"/>
      <c r="AT421" s="221"/>
      <c r="AU421" s="221"/>
      <c r="AV421" s="221"/>
      <c r="AW421" s="221"/>
      <c r="AX421" s="221"/>
      <c r="AY421" s="221"/>
      <c r="AZ421" s="221"/>
      <c r="BA421" s="221"/>
    </row>
    <row r="422" spans="1:53" ht="12.75">
      <c r="A422" s="221"/>
      <c r="B422" s="242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221"/>
      <c r="Y422" s="221"/>
      <c r="AC422" s="221"/>
      <c r="AD422" s="221"/>
      <c r="AE422" s="221"/>
      <c r="AF422" s="221"/>
      <c r="AG422" s="221"/>
      <c r="AH422" s="221"/>
      <c r="AI422" s="221"/>
      <c r="AJ422" s="221"/>
      <c r="AK422" s="221"/>
      <c r="AL422" s="221"/>
      <c r="AM422" s="221"/>
      <c r="AN422" s="221"/>
      <c r="AO422" s="221"/>
      <c r="AP422" s="221"/>
      <c r="AQ422" s="221"/>
      <c r="AR422" s="221"/>
      <c r="AS422" s="221"/>
      <c r="AT422" s="221"/>
      <c r="AU422" s="221"/>
      <c r="AV422" s="221"/>
      <c r="AW422" s="221"/>
      <c r="AX422" s="221"/>
      <c r="AY422" s="221"/>
      <c r="AZ422" s="221"/>
      <c r="BA422" s="221"/>
    </row>
    <row r="423" spans="1:53" ht="12.75">
      <c r="A423" s="221"/>
      <c r="B423" s="242"/>
      <c r="C423" s="242"/>
      <c r="D423" s="242"/>
      <c r="E423" s="242"/>
      <c r="F423" s="242"/>
      <c r="G423" s="242"/>
      <c r="H423" s="242"/>
      <c r="I423" s="242"/>
      <c r="J423" s="242"/>
      <c r="K423" s="242"/>
      <c r="L423" s="242"/>
      <c r="M423" s="242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  <c r="AC423" s="221"/>
      <c r="AD423" s="221"/>
      <c r="AE423" s="221"/>
      <c r="AF423" s="221"/>
      <c r="AG423" s="221"/>
      <c r="AH423" s="221"/>
      <c r="AI423" s="221"/>
      <c r="AJ423" s="221"/>
      <c r="AK423" s="221"/>
      <c r="AL423" s="221"/>
      <c r="AM423" s="221"/>
      <c r="AN423" s="221"/>
      <c r="AO423" s="221"/>
      <c r="AP423" s="221"/>
      <c r="AQ423" s="221"/>
      <c r="AR423" s="221"/>
      <c r="AS423" s="221"/>
      <c r="AT423" s="221"/>
      <c r="AU423" s="221"/>
      <c r="AV423" s="221"/>
      <c r="AW423" s="221"/>
      <c r="AX423" s="221"/>
      <c r="AY423" s="221"/>
      <c r="AZ423" s="221"/>
      <c r="BA423" s="221"/>
    </row>
    <row r="424" spans="1:53" ht="12.75">
      <c r="A424" s="221"/>
      <c r="B424" s="242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  <c r="AC424" s="221"/>
      <c r="AD424" s="221"/>
      <c r="AE424" s="221"/>
      <c r="AF424" s="221"/>
      <c r="AG424" s="221"/>
      <c r="AH424" s="221"/>
      <c r="AI424" s="221"/>
      <c r="AJ424" s="221"/>
      <c r="AK424" s="221"/>
      <c r="AL424" s="221"/>
      <c r="AM424" s="221"/>
      <c r="AN424" s="221"/>
      <c r="AO424" s="221"/>
      <c r="AP424" s="221"/>
      <c r="AQ424" s="221"/>
      <c r="AR424" s="221"/>
      <c r="AS424" s="221"/>
      <c r="AT424" s="221"/>
      <c r="AU424" s="221"/>
      <c r="AV424" s="221"/>
      <c r="AW424" s="221"/>
      <c r="AX424" s="221"/>
      <c r="AY424" s="221"/>
      <c r="AZ424" s="221"/>
      <c r="BA424" s="221"/>
    </row>
    <row r="425" spans="1:53" ht="12.75">
      <c r="A425" s="221"/>
      <c r="B425" s="242"/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  <c r="AC425" s="221"/>
      <c r="AD425" s="221"/>
      <c r="AE425" s="221"/>
      <c r="AF425" s="221"/>
      <c r="AG425" s="221"/>
      <c r="AH425" s="221"/>
      <c r="AI425" s="221"/>
      <c r="AJ425" s="221"/>
      <c r="AK425" s="221"/>
      <c r="AL425" s="221"/>
      <c r="AM425" s="221"/>
      <c r="AN425" s="221"/>
      <c r="AO425" s="221"/>
      <c r="AP425" s="221"/>
      <c r="AQ425" s="221"/>
      <c r="AR425" s="221"/>
      <c r="AS425" s="221"/>
      <c r="AT425" s="221"/>
      <c r="AU425" s="221"/>
      <c r="AV425" s="221"/>
      <c r="AW425" s="221"/>
      <c r="AX425" s="221"/>
      <c r="AY425" s="221"/>
      <c r="AZ425" s="221"/>
      <c r="BA425" s="221"/>
    </row>
    <row r="426" spans="1:53" ht="12.75">
      <c r="A426" s="221"/>
      <c r="B426" s="242"/>
      <c r="C426" s="242"/>
      <c r="D426" s="242"/>
      <c r="E426" s="242"/>
      <c r="F426" s="242"/>
      <c r="G426" s="242"/>
      <c r="H426" s="242"/>
      <c r="I426" s="242"/>
      <c r="J426" s="242"/>
      <c r="K426" s="242"/>
      <c r="L426" s="242"/>
      <c r="M426" s="242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  <c r="AC426" s="221"/>
      <c r="AD426" s="221"/>
      <c r="AE426" s="221"/>
      <c r="AF426" s="221"/>
      <c r="AG426" s="221"/>
      <c r="AH426" s="221"/>
      <c r="AI426" s="221"/>
      <c r="AJ426" s="221"/>
      <c r="AK426" s="221"/>
      <c r="AL426" s="221"/>
      <c r="AM426" s="221"/>
      <c r="AN426" s="221"/>
      <c r="AO426" s="221"/>
      <c r="AP426" s="221"/>
      <c r="AQ426" s="221"/>
      <c r="AR426" s="221"/>
      <c r="AS426" s="221"/>
      <c r="AT426" s="221"/>
      <c r="AU426" s="221"/>
      <c r="AV426" s="221"/>
      <c r="AW426" s="221"/>
      <c r="AX426" s="221"/>
      <c r="AY426" s="221"/>
      <c r="AZ426" s="221"/>
      <c r="BA426" s="221"/>
    </row>
    <row r="427" spans="1:53" ht="12.75">
      <c r="A427" s="221"/>
      <c r="B427" s="242"/>
      <c r="C427" s="242"/>
      <c r="D427" s="242"/>
      <c r="E427" s="242"/>
      <c r="F427" s="242"/>
      <c r="G427" s="242"/>
      <c r="H427" s="242"/>
      <c r="I427" s="242"/>
      <c r="J427" s="242"/>
      <c r="K427" s="242"/>
      <c r="L427" s="242"/>
      <c r="M427" s="242"/>
      <c r="N427" s="221"/>
      <c r="O427" s="221"/>
      <c r="P427" s="221"/>
      <c r="Q427" s="221"/>
      <c r="R427" s="221"/>
      <c r="S427" s="221"/>
      <c r="T427" s="221"/>
      <c r="U427" s="221"/>
      <c r="V427" s="221"/>
      <c r="W427" s="221"/>
      <c r="X427" s="221"/>
      <c r="Y427" s="221"/>
      <c r="AC427" s="221"/>
      <c r="AD427" s="221"/>
      <c r="AE427" s="221"/>
      <c r="AF427" s="221"/>
      <c r="AG427" s="221"/>
      <c r="AH427" s="221"/>
      <c r="AI427" s="221"/>
      <c r="AJ427" s="221"/>
      <c r="AK427" s="221"/>
      <c r="AL427" s="221"/>
      <c r="AM427" s="221"/>
      <c r="AN427" s="221"/>
      <c r="AO427" s="221"/>
      <c r="AP427" s="221"/>
      <c r="AQ427" s="221"/>
      <c r="AR427" s="221"/>
      <c r="AS427" s="221"/>
      <c r="AT427" s="221"/>
      <c r="AU427" s="221"/>
      <c r="AV427" s="221"/>
      <c r="AW427" s="221"/>
      <c r="AX427" s="221"/>
      <c r="AY427" s="221"/>
      <c r="AZ427" s="221"/>
      <c r="BA427" s="221"/>
    </row>
    <row r="428" spans="1:53" ht="12.75">
      <c r="A428" s="221"/>
      <c r="B428" s="242"/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21"/>
      <c r="O428" s="221"/>
      <c r="P428" s="221"/>
      <c r="Q428" s="221"/>
      <c r="R428" s="221"/>
      <c r="S428" s="221"/>
      <c r="T428" s="221"/>
      <c r="U428" s="221"/>
      <c r="V428" s="221"/>
      <c r="W428" s="221"/>
      <c r="X428" s="221"/>
      <c r="Y428" s="221"/>
      <c r="AC428" s="221"/>
      <c r="AD428" s="221"/>
      <c r="AE428" s="221"/>
      <c r="AF428" s="221"/>
      <c r="AG428" s="221"/>
      <c r="AH428" s="221"/>
      <c r="AI428" s="221"/>
      <c r="AJ428" s="221"/>
      <c r="AK428" s="221"/>
      <c r="AL428" s="221"/>
      <c r="AM428" s="221"/>
      <c r="AN428" s="221"/>
      <c r="AO428" s="221"/>
      <c r="AP428" s="221"/>
      <c r="AQ428" s="221"/>
      <c r="AR428" s="221"/>
      <c r="AS428" s="221"/>
      <c r="AT428" s="221"/>
      <c r="AU428" s="221"/>
      <c r="AV428" s="221"/>
      <c r="AW428" s="221"/>
      <c r="AX428" s="221"/>
      <c r="AY428" s="221"/>
      <c r="AZ428" s="221"/>
      <c r="BA428" s="221"/>
    </row>
    <row r="429" spans="1:53" ht="12.75">
      <c r="A429" s="221"/>
      <c r="B429" s="242"/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21"/>
      <c r="O429" s="221"/>
      <c r="P429" s="221"/>
      <c r="Q429" s="221"/>
      <c r="R429" s="221"/>
      <c r="S429" s="221"/>
      <c r="T429" s="221"/>
      <c r="U429" s="221"/>
      <c r="V429" s="221"/>
      <c r="W429" s="221"/>
      <c r="X429" s="221"/>
      <c r="Y429" s="221"/>
      <c r="AC429" s="221"/>
      <c r="AD429" s="221"/>
      <c r="AE429" s="221"/>
      <c r="AF429" s="221"/>
      <c r="AG429" s="221"/>
      <c r="AH429" s="221"/>
      <c r="AI429" s="221"/>
      <c r="AJ429" s="221"/>
      <c r="AK429" s="221"/>
      <c r="AL429" s="221"/>
      <c r="AM429" s="221"/>
      <c r="AN429" s="221"/>
      <c r="AO429" s="221"/>
      <c r="AP429" s="221"/>
      <c r="AQ429" s="221"/>
      <c r="AR429" s="221"/>
      <c r="AS429" s="221"/>
      <c r="AT429" s="221"/>
      <c r="AU429" s="221"/>
      <c r="AV429" s="221"/>
      <c r="AW429" s="221"/>
      <c r="AX429" s="221"/>
      <c r="AY429" s="221"/>
      <c r="AZ429" s="221"/>
      <c r="BA429" s="221"/>
    </row>
    <row r="430" spans="1:53" ht="12.75">
      <c r="A430" s="221"/>
      <c r="B430" s="242"/>
      <c r="C430" s="242"/>
      <c r="D430" s="242"/>
      <c r="E430" s="242"/>
      <c r="F430" s="242"/>
      <c r="G430" s="242"/>
      <c r="H430" s="242"/>
      <c r="I430" s="242"/>
      <c r="J430" s="242"/>
      <c r="K430" s="242"/>
      <c r="L430" s="242"/>
      <c r="M430" s="242"/>
      <c r="N430" s="221"/>
      <c r="O430" s="221"/>
      <c r="P430" s="221"/>
      <c r="Q430" s="221"/>
      <c r="R430" s="221"/>
      <c r="S430" s="221"/>
      <c r="T430" s="221"/>
      <c r="U430" s="221"/>
      <c r="V430" s="221"/>
      <c r="W430" s="221"/>
      <c r="X430" s="221"/>
      <c r="Y430" s="221"/>
      <c r="AC430" s="221"/>
      <c r="AD430" s="221"/>
      <c r="AE430" s="221"/>
      <c r="AF430" s="221"/>
      <c r="AG430" s="221"/>
      <c r="AH430" s="221"/>
      <c r="AI430" s="221"/>
      <c r="AJ430" s="221"/>
      <c r="AK430" s="221"/>
      <c r="AL430" s="221"/>
      <c r="AM430" s="221"/>
      <c r="AN430" s="221"/>
      <c r="AO430" s="221"/>
      <c r="AP430" s="221"/>
      <c r="AQ430" s="221"/>
      <c r="AR430" s="221"/>
      <c r="AS430" s="221"/>
      <c r="AT430" s="221"/>
      <c r="AU430" s="221"/>
      <c r="AV430" s="221"/>
      <c r="AW430" s="221"/>
      <c r="AX430" s="221"/>
      <c r="AY430" s="221"/>
      <c r="AZ430" s="221"/>
      <c r="BA430" s="221"/>
    </row>
    <row r="431" spans="1:53" ht="12.75">
      <c r="A431" s="221"/>
      <c r="B431" s="242"/>
      <c r="C431" s="242"/>
      <c r="D431" s="242"/>
      <c r="E431" s="242"/>
      <c r="F431" s="242"/>
      <c r="G431" s="242"/>
      <c r="H431" s="242"/>
      <c r="I431" s="242"/>
      <c r="J431" s="242"/>
      <c r="K431" s="242"/>
      <c r="L431" s="242"/>
      <c r="M431" s="242"/>
      <c r="N431" s="221"/>
      <c r="O431" s="221"/>
      <c r="P431" s="221"/>
      <c r="Q431" s="221"/>
      <c r="R431" s="221"/>
      <c r="S431" s="221"/>
      <c r="T431" s="221"/>
      <c r="U431" s="221"/>
      <c r="V431" s="221"/>
      <c r="W431" s="221"/>
      <c r="X431" s="221"/>
      <c r="Y431" s="221"/>
      <c r="AC431" s="221"/>
      <c r="AD431" s="221"/>
      <c r="AE431" s="221"/>
      <c r="AF431" s="221"/>
      <c r="AG431" s="221"/>
      <c r="AH431" s="221"/>
      <c r="AI431" s="221"/>
      <c r="AJ431" s="221"/>
      <c r="AK431" s="221"/>
      <c r="AL431" s="221"/>
      <c r="AM431" s="221"/>
      <c r="AN431" s="221"/>
      <c r="AO431" s="221"/>
      <c r="AP431" s="221"/>
      <c r="AQ431" s="221"/>
      <c r="AR431" s="221"/>
      <c r="AS431" s="221"/>
      <c r="AT431" s="221"/>
      <c r="AU431" s="221"/>
      <c r="AV431" s="221"/>
      <c r="AW431" s="221"/>
      <c r="AX431" s="221"/>
      <c r="AY431" s="221"/>
      <c r="AZ431" s="221"/>
      <c r="BA431" s="221"/>
    </row>
    <row r="432" spans="1:53" ht="12.75">
      <c r="A432" s="221"/>
      <c r="B432" s="242"/>
      <c r="C432" s="242"/>
      <c r="D432" s="242"/>
      <c r="E432" s="242"/>
      <c r="F432" s="242"/>
      <c r="G432" s="242"/>
      <c r="H432" s="242"/>
      <c r="I432" s="242"/>
      <c r="J432" s="242"/>
      <c r="K432" s="242"/>
      <c r="L432" s="242"/>
      <c r="M432" s="242"/>
      <c r="N432" s="221"/>
      <c r="O432" s="221"/>
      <c r="P432" s="221"/>
      <c r="Q432" s="221"/>
      <c r="R432" s="221"/>
      <c r="S432" s="221"/>
      <c r="T432" s="221"/>
      <c r="U432" s="221"/>
      <c r="V432" s="221"/>
      <c r="W432" s="221"/>
      <c r="X432" s="221"/>
      <c r="Y432" s="221"/>
      <c r="AC432" s="221"/>
      <c r="AD432" s="221"/>
      <c r="AE432" s="221"/>
      <c r="AF432" s="221"/>
      <c r="AG432" s="221"/>
      <c r="AH432" s="221"/>
      <c r="AI432" s="221"/>
      <c r="AJ432" s="221"/>
      <c r="AK432" s="221"/>
      <c r="AL432" s="221"/>
      <c r="AM432" s="221"/>
      <c r="AN432" s="221"/>
      <c r="AO432" s="221"/>
      <c r="AP432" s="221"/>
      <c r="AQ432" s="221"/>
      <c r="AR432" s="221"/>
      <c r="AS432" s="221"/>
      <c r="AT432" s="221"/>
      <c r="AU432" s="221"/>
      <c r="AV432" s="221"/>
      <c r="AW432" s="221"/>
      <c r="AX432" s="221"/>
      <c r="AY432" s="221"/>
      <c r="AZ432" s="221"/>
      <c r="BA432" s="221"/>
    </row>
    <row r="433" spans="1:53" ht="12.75">
      <c r="A433" s="221"/>
      <c r="B433" s="242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21"/>
      <c r="O433" s="221"/>
      <c r="P433" s="221"/>
      <c r="Q433" s="221"/>
      <c r="R433" s="221"/>
      <c r="S433" s="221"/>
      <c r="T433" s="221"/>
      <c r="U433" s="221"/>
      <c r="V433" s="221"/>
      <c r="W433" s="221"/>
      <c r="X433" s="221"/>
      <c r="Y433" s="221"/>
      <c r="AC433" s="221"/>
      <c r="AD433" s="221"/>
      <c r="AE433" s="221"/>
      <c r="AF433" s="221"/>
      <c r="AG433" s="221"/>
      <c r="AH433" s="221"/>
      <c r="AI433" s="221"/>
      <c r="AJ433" s="221"/>
      <c r="AK433" s="221"/>
      <c r="AL433" s="221"/>
      <c r="AM433" s="221"/>
      <c r="AN433" s="221"/>
      <c r="AO433" s="221"/>
      <c r="AP433" s="221"/>
      <c r="AQ433" s="221"/>
      <c r="AR433" s="221"/>
      <c r="AS433" s="221"/>
      <c r="AT433" s="221"/>
      <c r="AU433" s="221"/>
      <c r="AV433" s="221"/>
      <c r="AW433" s="221"/>
      <c r="AX433" s="221"/>
      <c r="AY433" s="221"/>
      <c r="AZ433" s="221"/>
      <c r="BA433" s="221"/>
    </row>
    <row r="434" spans="1:53" ht="12.75">
      <c r="A434" s="221"/>
      <c r="B434" s="242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21"/>
      <c r="O434" s="221"/>
      <c r="P434" s="221"/>
      <c r="Q434" s="221"/>
      <c r="R434" s="221"/>
      <c r="S434" s="221"/>
      <c r="T434" s="221"/>
      <c r="U434" s="221"/>
      <c r="V434" s="221"/>
      <c r="W434" s="221"/>
      <c r="X434" s="221"/>
      <c r="Y434" s="221"/>
      <c r="AC434" s="221"/>
      <c r="AD434" s="221"/>
      <c r="AE434" s="221"/>
      <c r="AF434" s="221"/>
      <c r="AG434" s="221"/>
      <c r="AH434" s="221"/>
      <c r="AI434" s="221"/>
      <c r="AJ434" s="221"/>
      <c r="AK434" s="221"/>
      <c r="AL434" s="221"/>
      <c r="AM434" s="221"/>
      <c r="AN434" s="221"/>
      <c r="AO434" s="221"/>
      <c r="AP434" s="221"/>
      <c r="AQ434" s="221"/>
      <c r="AR434" s="221"/>
      <c r="AS434" s="221"/>
      <c r="AT434" s="221"/>
      <c r="AU434" s="221"/>
      <c r="AV434" s="221"/>
      <c r="AW434" s="221"/>
      <c r="AX434" s="221"/>
      <c r="AY434" s="221"/>
      <c r="AZ434" s="221"/>
      <c r="BA434" s="221"/>
    </row>
    <row r="435" spans="1:53" ht="12.75">
      <c r="A435" s="221"/>
      <c r="B435" s="242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21"/>
      <c r="O435" s="221"/>
      <c r="P435" s="221"/>
      <c r="Q435" s="221"/>
      <c r="R435" s="221"/>
      <c r="S435" s="221"/>
      <c r="T435" s="221"/>
      <c r="U435" s="221"/>
      <c r="V435" s="221"/>
      <c r="W435" s="221"/>
      <c r="X435" s="221"/>
      <c r="Y435" s="221"/>
      <c r="AC435" s="221"/>
      <c r="AD435" s="221"/>
      <c r="AE435" s="221"/>
      <c r="AF435" s="221"/>
      <c r="AG435" s="221"/>
      <c r="AH435" s="221"/>
      <c r="AI435" s="221"/>
      <c r="AJ435" s="221"/>
      <c r="AK435" s="221"/>
      <c r="AL435" s="221"/>
      <c r="AM435" s="221"/>
      <c r="AN435" s="221"/>
      <c r="AO435" s="221"/>
      <c r="AP435" s="221"/>
      <c r="AQ435" s="221"/>
      <c r="AR435" s="221"/>
      <c r="AS435" s="221"/>
      <c r="AT435" s="221"/>
      <c r="AU435" s="221"/>
      <c r="AV435" s="221"/>
      <c r="AW435" s="221"/>
      <c r="AX435" s="221"/>
      <c r="AY435" s="221"/>
      <c r="AZ435" s="221"/>
      <c r="BA435" s="221"/>
    </row>
    <row r="436" spans="1:53" ht="12.75">
      <c r="A436" s="221"/>
      <c r="B436" s="242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21"/>
      <c r="O436" s="221"/>
      <c r="P436" s="221"/>
      <c r="Q436" s="221"/>
      <c r="R436" s="221"/>
      <c r="S436" s="221"/>
      <c r="T436" s="221"/>
      <c r="U436" s="221"/>
      <c r="V436" s="221"/>
      <c r="W436" s="221"/>
      <c r="X436" s="221"/>
      <c r="Y436" s="221"/>
      <c r="AC436" s="221"/>
      <c r="AD436" s="221"/>
      <c r="AE436" s="221"/>
      <c r="AF436" s="221"/>
      <c r="AG436" s="221"/>
      <c r="AH436" s="221"/>
      <c r="AI436" s="221"/>
      <c r="AJ436" s="221"/>
      <c r="AK436" s="221"/>
      <c r="AL436" s="221"/>
      <c r="AM436" s="221"/>
      <c r="AN436" s="221"/>
      <c r="AO436" s="221"/>
      <c r="AP436" s="221"/>
      <c r="AQ436" s="221"/>
      <c r="AR436" s="221"/>
      <c r="AS436" s="221"/>
      <c r="AT436" s="221"/>
      <c r="AU436" s="221"/>
      <c r="AV436" s="221"/>
      <c r="AW436" s="221"/>
      <c r="AX436" s="221"/>
      <c r="AY436" s="221"/>
      <c r="AZ436" s="221"/>
      <c r="BA436" s="221"/>
    </row>
    <row r="437" spans="1:53" ht="12.75">
      <c r="A437" s="221"/>
      <c r="B437" s="24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21"/>
      <c r="O437" s="221"/>
      <c r="P437" s="221"/>
      <c r="Q437" s="221"/>
      <c r="R437" s="221"/>
      <c r="S437" s="221"/>
      <c r="T437" s="221"/>
      <c r="U437" s="221"/>
      <c r="V437" s="221"/>
      <c r="W437" s="221"/>
      <c r="X437" s="221"/>
      <c r="Y437" s="221"/>
      <c r="AC437" s="221"/>
      <c r="AD437" s="221"/>
      <c r="AE437" s="221"/>
      <c r="AF437" s="221"/>
      <c r="AG437" s="221"/>
      <c r="AH437" s="221"/>
      <c r="AI437" s="221"/>
      <c r="AJ437" s="221"/>
      <c r="AK437" s="221"/>
      <c r="AL437" s="221"/>
      <c r="AM437" s="221"/>
      <c r="AN437" s="221"/>
      <c r="AO437" s="221"/>
      <c r="AP437" s="221"/>
      <c r="AQ437" s="221"/>
      <c r="AR437" s="221"/>
      <c r="AS437" s="221"/>
      <c r="AT437" s="221"/>
      <c r="AU437" s="221"/>
      <c r="AV437" s="221"/>
      <c r="AW437" s="221"/>
      <c r="AX437" s="221"/>
      <c r="AY437" s="221"/>
      <c r="AZ437" s="221"/>
      <c r="BA437" s="221"/>
    </row>
    <row r="438" spans="1:53" ht="12.75">
      <c r="A438" s="221"/>
      <c r="B438" s="242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21"/>
      <c r="O438" s="221"/>
      <c r="P438" s="221"/>
      <c r="Q438" s="221"/>
      <c r="R438" s="221"/>
      <c r="S438" s="221"/>
      <c r="T438" s="221"/>
      <c r="U438" s="221"/>
      <c r="V438" s="221"/>
      <c r="W438" s="221"/>
      <c r="X438" s="221"/>
      <c r="Y438" s="221"/>
      <c r="AC438" s="221"/>
      <c r="AD438" s="221"/>
      <c r="AE438" s="221"/>
      <c r="AF438" s="221"/>
      <c r="AG438" s="221"/>
      <c r="AH438" s="221"/>
      <c r="AI438" s="221"/>
      <c r="AJ438" s="221"/>
      <c r="AK438" s="221"/>
      <c r="AL438" s="221"/>
      <c r="AM438" s="221"/>
      <c r="AN438" s="221"/>
      <c r="AO438" s="221"/>
      <c r="AP438" s="221"/>
      <c r="AQ438" s="221"/>
      <c r="AR438" s="221"/>
      <c r="AS438" s="221"/>
      <c r="AT438" s="221"/>
      <c r="AU438" s="221"/>
      <c r="AV438" s="221"/>
      <c r="AW438" s="221"/>
      <c r="AX438" s="221"/>
      <c r="AY438" s="221"/>
      <c r="AZ438" s="221"/>
      <c r="BA438" s="221"/>
    </row>
    <row r="439" spans="1:53" ht="12.75">
      <c r="A439" s="221"/>
      <c r="B439" s="24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21"/>
      <c r="O439" s="221"/>
      <c r="P439" s="221"/>
      <c r="Q439" s="221"/>
      <c r="R439" s="221"/>
      <c r="S439" s="221"/>
      <c r="T439" s="221"/>
      <c r="U439" s="221"/>
      <c r="V439" s="221"/>
      <c r="W439" s="221"/>
      <c r="X439" s="221"/>
      <c r="Y439" s="221"/>
      <c r="AC439" s="221"/>
      <c r="AD439" s="221"/>
      <c r="AE439" s="221"/>
      <c r="AF439" s="221"/>
      <c r="AG439" s="221"/>
      <c r="AH439" s="221"/>
      <c r="AI439" s="221"/>
      <c r="AJ439" s="221"/>
      <c r="AK439" s="221"/>
      <c r="AL439" s="221"/>
      <c r="AM439" s="221"/>
      <c r="AN439" s="221"/>
      <c r="AO439" s="221"/>
      <c r="AP439" s="221"/>
      <c r="AQ439" s="221"/>
      <c r="AR439" s="221"/>
      <c r="AS439" s="221"/>
      <c r="AT439" s="221"/>
      <c r="AU439" s="221"/>
      <c r="AV439" s="221"/>
      <c r="AW439" s="221"/>
      <c r="AX439" s="221"/>
      <c r="AY439" s="221"/>
      <c r="AZ439" s="221"/>
      <c r="BA439" s="221"/>
    </row>
    <row r="440" spans="1:53" ht="12.75">
      <c r="A440" s="221"/>
      <c r="B440" s="242"/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/>
      <c r="N440" s="221"/>
      <c r="O440" s="221"/>
      <c r="P440" s="221"/>
      <c r="Q440" s="221"/>
      <c r="R440" s="221"/>
      <c r="S440" s="221"/>
      <c r="T440" s="221"/>
      <c r="U440" s="221"/>
      <c r="V440" s="221"/>
      <c r="W440" s="221"/>
      <c r="X440" s="221"/>
      <c r="Y440" s="221"/>
      <c r="AC440" s="221"/>
      <c r="AD440" s="221"/>
      <c r="AE440" s="221"/>
      <c r="AF440" s="221"/>
      <c r="AG440" s="221"/>
      <c r="AH440" s="221"/>
      <c r="AI440" s="221"/>
      <c r="AJ440" s="221"/>
      <c r="AK440" s="221"/>
      <c r="AL440" s="221"/>
      <c r="AM440" s="221"/>
      <c r="AN440" s="221"/>
      <c r="AO440" s="221"/>
      <c r="AP440" s="221"/>
      <c r="AQ440" s="221"/>
      <c r="AR440" s="221"/>
      <c r="AS440" s="221"/>
      <c r="AT440" s="221"/>
      <c r="AU440" s="221"/>
      <c r="AV440" s="221"/>
      <c r="AW440" s="221"/>
      <c r="AX440" s="221"/>
      <c r="AY440" s="221"/>
      <c r="AZ440" s="221"/>
      <c r="BA440" s="221"/>
    </row>
    <row r="441" spans="1:53" ht="12.75">
      <c r="A441" s="221"/>
      <c r="B441" s="242"/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21"/>
      <c r="O441" s="221"/>
      <c r="P441" s="221"/>
      <c r="Q441" s="221"/>
      <c r="R441" s="221"/>
      <c r="S441" s="221"/>
      <c r="T441" s="221"/>
      <c r="U441" s="221"/>
      <c r="V441" s="221"/>
      <c r="W441" s="221"/>
      <c r="X441" s="221"/>
      <c r="Y441" s="221"/>
      <c r="AC441" s="221"/>
      <c r="AD441" s="221"/>
      <c r="AE441" s="221"/>
      <c r="AF441" s="221"/>
      <c r="AG441" s="221"/>
      <c r="AH441" s="221"/>
      <c r="AI441" s="221"/>
      <c r="AJ441" s="221"/>
      <c r="AK441" s="221"/>
      <c r="AL441" s="221"/>
      <c r="AM441" s="221"/>
      <c r="AN441" s="221"/>
      <c r="AO441" s="221"/>
      <c r="AP441" s="221"/>
      <c r="AQ441" s="221"/>
      <c r="AR441" s="221"/>
      <c r="AS441" s="221"/>
      <c r="AT441" s="221"/>
      <c r="AU441" s="221"/>
      <c r="AV441" s="221"/>
      <c r="AW441" s="221"/>
      <c r="AX441" s="221"/>
      <c r="AY441" s="221"/>
      <c r="AZ441" s="221"/>
      <c r="BA441" s="221"/>
    </row>
    <row r="442" spans="1:53" ht="12.75">
      <c r="A442" s="221"/>
      <c r="B442" s="242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21"/>
      <c r="O442" s="221"/>
      <c r="P442" s="221"/>
      <c r="Q442" s="221"/>
      <c r="R442" s="221"/>
      <c r="S442" s="221"/>
      <c r="T442" s="221"/>
      <c r="U442" s="221"/>
      <c r="V442" s="221"/>
      <c r="W442" s="221"/>
      <c r="X442" s="221"/>
      <c r="Y442" s="221"/>
      <c r="AC442" s="221"/>
      <c r="AD442" s="221"/>
      <c r="AE442" s="221"/>
      <c r="AF442" s="221"/>
      <c r="AG442" s="221"/>
      <c r="AH442" s="221"/>
      <c r="AI442" s="221"/>
      <c r="AJ442" s="221"/>
      <c r="AK442" s="221"/>
      <c r="AL442" s="221"/>
      <c r="AM442" s="221"/>
      <c r="AN442" s="221"/>
      <c r="AO442" s="221"/>
      <c r="AP442" s="221"/>
      <c r="AQ442" s="221"/>
      <c r="AR442" s="221"/>
      <c r="AS442" s="221"/>
      <c r="AT442" s="221"/>
      <c r="AU442" s="221"/>
      <c r="AV442" s="221"/>
      <c r="AW442" s="221"/>
      <c r="AX442" s="221"/>
      <c r="AY442" s="221"/>
      <c r="AZ442" s="221"/>
      <c r="BA442" s="221"/>
    </row>
    <row r="443" spans="1:53" ht="12.75">
      <c r="A443" s="221"/>
      <c r="B443" s="242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21"/>
      <c r="O443" s="221"/>
      <c r="P443" s="221"/>
      <c r="Q443" s="221"/>
      <c r="R443" s="221"/>
      <c r="S443" s="221"/>
      <c r="T443" s="221"/>
      <c r="U443" s="221"/>
      <c r="V443" s="221"/>
      <c r="W443" s="221"/>
      <c r="X443" s="221"/>
      <c r="Y443" s="221"/>
      <c r="AC443" s="221"/>
      <c r="AD443" s="221"/>
      <c r="AE443" s="221"/>
      <c r="AF443" s="221"/>
      <c r="AG443" s="221"/>
      <c r="AH443" s="221"/>
      <c r="AI443" s="221"/>
      <c r="AJ443" s="221"/>
      <c r="AK443" s="221"/>
      <c r="AL443" s="221"/>
      <c r="AM443" s="221"/>
      <c r="AN443" s="221"/>
      <c r="AO443" s="221"/>
      <c r="AP443" s="221"/>
      <c r="AQ443" s="221"/>
      <c r="AR443" s="221"/>
      <c r="AS443" s="221"/>
      <c r="AT443" s="221"/>
      <c r="AU443" s="221"/>
      <c r="AV443" s="221"/>
      <c r="AW443" s="221"/>
      <c r="AX443" s="221"/>
      <c r="AY443" s="221"/>
      <c r="AZ443" s="221"/>
      <c r="BA443" s="221"/>
    </row>
    <row r="444" spans="1:53" ht="12.75">
      <c r="A444" s="221"/>
      <c r="B444" s="242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21"/>
      <c r="O444" s="221"/>
      <c r="P444" s="221"/>
      <c r="Q444" s="221"/>
      <c r="R444" s="221"/>
      <c r="S444" s="221"/>
      <c r="T444" s="221"/>
      <c r="U444" s="221"/>
      <c r="V444" s="221"/>
      <c r="W444" s="221"/>
      <c r="X444" s="221"/>
      <c r="Y444" s="221"/>
      <c r="AC444" s="221"/>
      <c r="AD444" s="221"/>
      <c r="AE444" s="221"/>
      <c r="AF444" s="221"/>
      <c r="AG444" s="221"/>
      <c r="AH444" s="221"/>
      <c r="AI444" s="221"/>
      <c r="AJ444" s="221"/>
      <c r="AK444" s="221"/>
      <c r="AL444" s="221"/>
      <c r="AM444" s="221"/>
      <c r="AN444" s="221"/>
      <c r="AO444" s="221"/>
      <c r="AP444" s="221"/>
      <c r="AQ444" s="221"/>
      <c r="AR444" s="221"/>
      <c r="AS444" s="221"/>
      <c r="AT444" s="221"/>
      <c r="AU444" s="221"/>
      <c r="AV444" s="221"/>
      <c r="AW444" s="221"/>
      <c r="AX444" s="221"/>
      <c r="AY444" s="221"/>
      <c r="AZ444" s="221"/>
      <c r="BA444" s="221"/>
    </row>
    <row r="445" spans="1:53" ht="12.75">
      <c r="A445" s="221"/>
      <c r="B445" s="242"/>
      <c r="C445" s="242"/>
      <c r="D445" s="242"/>
      <c r="E445" s="242"/>
      <c r="F445" s="242"/>
      <c r="G445" s="242"/>
      <c r="H445" s="242"/>
      <c r="I445" s="242"/>
      <c r="J445" s="242"/>
      <c r="K445" s="242"/>
      <c r="L445" s="242"/>
      <c r="M445" s="242"/>
      <c r="N445" s="221"/>
      <c r="O445" s="221"/>
      <c r="P445" s="221"/>
      <c r="Q445" s="221"/>
      <c r="R445" s="221"/>
      <c r="S445" s="221"/>
      <c r="T445" s="221"/>
      <c r="U445" s="221"/>
      <c r="V445" s="221"/>
      <c r="W445" s="221"/>
      <c r="X445" s="221"/>
      <c r="Y445" s="221"/>
      <c r="AC445" s="221"/>
      <c r="AD445" s="221"/>
      <c r="AE445" s="221"/>
      <c r="AF445" s="221"/>
      <c r="AG445" s="221"/>
      <c r="AH445" s="221"/>
      <c r="AI445" s="221"/>
      <c r="AJ445" s="221"/>
      <c r="AK445" s="221"/>
      <c r="AL445" s="221"/>
      <c r="AM445" s="221"/>
      <c r="AN445" s="221"/>
      <c r="AO445" s="221"/>
      <c r="AP445" s="221"/>
      <c r="AQ445" s="221"/>
      <c r="AR445" s="221"/>
      <c r="AS445" s="221"/>
      <c r="AT445" s="221"/>
      <c r="AU445" s="221"/>
      <c r="AV445" s="221"/>
      <c r="AW445" s="221"/>
      <c r="AX445" s="221"/>
      <c r="AY445" s="221"/>
      <c r="AZ445" s="221"/>
      <c r="BA445" s="221"/>
    </row>
    <row r="446" spans="1:53" ht="12.75">
      <c r="A446" s="221"/>
      <c r="B446" s="242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21"/>
      <c r="O446" s="221"/>
      <c r="P446" s="221"/>
      <c r="Q446" s="221"/>
      <c r="R446" s="221"/>
      <c r="S446" s="221"/>
      <c r="T446" s="221"/>
      <c r="U446" s="221"/>
      <c r="V446" s="221"/>
      <c r="W446" s="221"/>
      <c r="X446" s="221"/>
      <c r="Y446" s="221"/>
      <c r="AC446" s="221"/>
      <c r="AD446" s="221"/>
      <c r="AE446" s="221"/>
      <c r="AF446" s="221"/>
      <c r="AG446" s="221"/>
      <c r="AH446" s="221"/>
      <c r="AI446" s="221"/>
      <c r="AJ446" s="221"/>
      <c r="AK446" s="221"/>
      <c r="AL446" s="221"/>
      <c r="AM446" s="221"/>
      <c r="AN446" s="221"/>
      <c r="AO446" s="221"/>
      <c r="AP446" s="221"/>
      <c r="AQ446" s="221"/>
      <c r="AR446" s="221"/>
      <c r="AS446" s="221"/>
      <c r="AT446" s="221"/>
      <c r="AU446" s="221"/>
      <c r="AV446" s="221"/>
      <c r="AW446" s="221"/>
      <c r="AX446" s="221"/>
      <c r="AY446" s="221"/>
      <c r="AZ446" s="221"/>
      <c r="BA446" s="221"/>
    </row>
    <row r="447" spans="1:53" ht="12.75">
      <c r="A447" s="221"/>
      <c r="B447" s="24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21"/>
      <c r="O447" s="221"/>
      <c r="P447" s="221"/>
      <c r="Q447" s="221"/>
      <c r="R447" s="221"/>
      <c r="S447" s="221"/>
      <c r="T447" s="221"/>
      <c r="U447" s="221"/>
      <c r="V447" s="221"/>
      <c r="W447" s="221"/>
      <c r="X447" s="221"/>
      <c r="Y447" s="221"/>
      <c r="AC447" s="221"/>
      <c r="AD447" s="221"/>
      <c r="AE447" s="221"/>
      <c r="AF447" s="221"/>
      <c r="AG447" s="221"/>
      <c r="AH447" s="221"/>
      <c r="AI447" s="221"/>
      <c r="AJ447" s="221"/>
      <c r="AK447" s="221"/>
      <c r="AL447" s="221"/>
      <c r="AM447" s="221"/>
      <c r="AN447" s="221"/>
      <c r="AO447" s="221"/>
      <c r="AP447" s="221"/>
      <c r="AQ447" s="221"/>
      <c r="AR447" s="221"/>
      <c r="AS447" s="221"/>
      <c r="AT447" s="221"/>
      <c r="AU447" s="221"/>
      <c r="AV447" s="221"/>
      <c r="AW447" s="221"/>
      <c r="AX447" s="221"/>
      <c r="AY447" s="221"/>
      <c r="AZ447" s="221"/>
      <c r="BA447" s="221"/>
    </row>
    <row r="448" spans="1:53" ht="12.75">
      <c r="A448" s="221"/>
      <c r="B448" s="242"/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21"/>
      <c r="O448" s="221"/>
      <c r="P448" s="221"/>
      <c r="Q448" s="221"/>
      <c r="R448" s="221"/>
      <c r="S448" s="221"/>
      <c r="T448" s="221"/>
      <c r="U448" s="221"/>
      <c r="V448" s="221"/>
      <c r="W448" s="221"/>
      <c r="X448" s="221"/>
      <c r="Y448" s="221"/>
      <c r="AC448" s="221"/>
      <c r="AD448" s="221"/>
      <c r="AE448" s="221"/>
      <c r="AF448" s="221"/>
      <c r="AG448" s="221"/>
      <c r="AH448" s="221"/>
      <c r="AI448" s="221"/>
      <c r="AJ448" s="221"/>
      <c r="AK448" s="221"/>
      <c r="AL448" s="221"/>
      <c r="AM448" s="221"/>
      <c r="AN448" s="221"/>
      <c r="AO448" s="221"/>
      <c r="AP448" s="221"/>
      <c r="AQ448" s="221"/>
      <c r="AR448" s="221"/>
      <c r="AS448" s="221"/>
      <c r="AT448" s="221"/>
      <c r="AU448" s="221"/>
      <c r="AV448" s="221"/>
      <c r="AW448" s="221"/>
      <c r="AX448" s="221"/>
      <c r="AY448" s="221"/>
      <c r="AZ448" s="221"/>
      <c r="BA448" s="221"/>
    </row>
    <row r="449" spans="1:53" ht="12.75">
      <c r="A449" s="221"/>
      <c r="B449" s="242"/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21"/>
      <c r="O449" s="221"/>
      <c r="P449" s="221"/>
      <c r="Q449" s="221"/>
      <c r="R449" s="221"/>
      <c r="S449" s="221"/>
      <c r="T449" s="221"/>
      <c r="U449" s="221"/>
      <c r="V449" s="221"/>
      <c r="W449" s="221"/>
      <c r="X449" s="221"/>
      <c r="Y449" s="221"/>
      <c r="AC449" s="221"/>
      <c r="AD449" s="221"/>
      <c r="AE449" s="221"/>
      <c r="AF449" s="221"/>
      <c r="AG449" s="221"/>
      <c r="AH449" s="221"/>
      <c r="AI449" s="221"/>
      <c r="AJ449" s="221"/>
      <c r="AK449" s="221"/>
      <c r="AL449" s="221"/>
      <c r="AM449" s="221"/>
      <c r="AN449" s="221"/>
      <c r="AO449" s="221"/>
      <c r="AP449" s="221"/>
      <c r="AQ449" s="221"/>
      <c r="AR449" s="221"/>
      <c r="AS449" s="221"/>
      <c r="AT449" s="221"/>
      <c r="AU449" s="221"/>
      <c r="AV449" s="221"/>
      <c r="AW449" s="221"/>
      <c r="AX449" s="221"/>
      <c r="AY449" s="221"/>
      <c r="AZ449" s="221"/>
      <c r="BA449" s="221"/>
    </row>
    <row r="450" spans="1:53" ht="12.75">
      <c r="A450" s="221"/>
      <c r="B450" s="242"/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21"/>
      <c r="O450" s="221"/>
      <c r="P450" s="221"/>
      <c r="Q450" s="221"/>
      <c r="R450" s="221"/>
      <c r="S450" s="221"/>
      <c r="T450" s="221"/>
      <c r="U450" s="221"/>
      <c r="V450" s="221"/>
      <c r="W450" s="221"/>
      <c r="X450" s="221"/>
      <c r="Y450" s="221"/>
      <c r="AC450" s="221"/>
      <c r="AD450" s="221"/>
      <c r="AE450" s="221"/>
      <c r="AF450" s="221"/>
      <c r="AG450" s="221"/>
      <c r="AH450" s="221"/>
      <c r="AI450" s="221"/>
      <c r="AJ450" s="221"/>
      <c r="AK450" s="221"/>
      <c r="AL450" s="221"/>
      <c r="AM450" s="221"/>
      <c r="AN450" s="221"/>
      <c r="AO450" s="221"/>
      <c r="AP450" s="221"/>
      <c r="AQ450" s="221"/>
      <c r="AR450" s="221"/>
      <c r="AS450" s="221"/>
      <c r="AT450" s="221"/>
      <c r="AU450" s="221"/>
      <c r="AV450" s="221"/>
      <c r="AW450" s="221"/>
      <c r="AX450" s="221"/>
      <c r="AY450" s="221"/>
      <c r="AZ450" s="221"/>
      <c r="BA450" s="221"/>
    </row>
    <row r="451" spans="1:53" ht="12.75">
      <c r="A451" s="221"/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21"/>
      <c r="O451" s="221"/>
      <c r="P451" s="221"/>
      <c r="Q451" s="221"/>
      <c r="R451" s="221"/>
      <c r="S451" s="221"/>
      <c r="T451" s="221"/>
      <c r="U451" s="221"/>
      <c r="V451" s="221"/>
      <c r="W451" s="221"/>
      <c r="X451" s="221"/>
      <c r="Y451" s="221"/>
      <c r="AC451" s="221"/>
      <c r="AD451" s="221"/>
      <c r="AE451" s="221"/>
      <c r="AF451" s="221"/>
      <c r="AG451" s="221"/>
      <c r="AH451" s="221"/>
      <c r="AI451" s="221"/>
      <c r="AJ451" s="221"/>
      <c r="AK451" s="221"/>
      <c r="AL451" s="221"/>
      <c r="AM451" s="221"/>
      <c r="AN451" s="221"/>
      <c r="AO451" s="221"/>
      <c r="AP451" s="221"/>
      <c r="AQ451" s="221"/>
      <c r="AR451" s="221"/>
      <c r="AS451" s="221"/>
      <c r="AT451" s="221"/>
      <c r="AU451" s="221"/>
      <c r="AV451" s="221"/>
      <c r="AW451" s="221"/>
      <c r="AX451" s="221"/>
      <c r="AY451" s="221"/>
      <c r="AZ451" s="221"/>
      <c r="BA451" s="221"/>
    </row>
    <row r="452" spans="1:53" ht="12.75">
      <c r="A452" s="221"/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  <c r="N452" s="221"/>
      <c r="O452" s="221"/>
      <c r="P452" s="221"/>
      <c r="Q452" s="221"/>
      <c r="R452" s="221"/>
      <c r="S452" s="221"/>
      <c r="T452" s="221"/>
      <c r="U452" s="221"/>
      <c r="V452" s="221"/>
      <c r="W452" s="221"/>
      <c r="X452" s="221"/>
      <c r="Y452" s="221"/>
      <c r="AC452" s="221"/>
      <c r="AD452" s="221"/>
      <c r="AE452" s="221"/>
      <c r="AF452" s="221"/>
      <c r="AG452" s="221"/>
      <c r="AH452" s="221"/>
      <c r="AI452" s="221"/>
      <c r="AJ452" s="221"/>
      <c r="AK452" s="221"/>
      <c r="AL452" s="221"/>
      <c r="AM452" s="221"/>
      <c r="AN452" s="221"/>
      <c r="AO452" s="221"/>
      <c r="AP452" s="221"/>
      <c r="AQ452" s="221"/>
      <c r="AR452" s="221"/>
      <c r="AS452" s="221"/>
      <c r="AT452" s="221"/>
      <c r="AU452" s="221"/>
      <c r="AV452" s="221"/>
      <c r="AW452" s="221"/>
      <c r="AX452" s="221"/>
      <c r="AY452" s="221"/>
      <c r="AZ452" s="221"/>
      <c r="BA452" s="221"/>
    </row>
    <row r="453" spans="1:53" ht="12.75">
      <c r="A453" s="221"/>
      <c r="B453" s="242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21"/>
      <c r="O453" s="221"/>
      <c r="P453" s="221"/>
      <c r="Q453" s="221"/>
      <c r="R453" s="221"/>
      <c r="S453" s="221"/>
      <c r="T453" s="221"/>
      <c r="U453" s="221"/>
      <c r="V453" s="221"/>
      <c r="W453" s="221"/>
      <c r="X453" s="221"/>
      <c r="Y453" s="221"/>
      <c r="AC453" s="221"/>
      <c r="AD453" s="221"/>
      <c r="AE453" s="221"/>
      <c r="AF453" s="221"/>
      <c r="AG453" s="221"/>
      <c r="AH453" s="221"/>
      <c r="AI453" s="221"/>
      <c r="AJ453" s="221"/>
      <c r="AK453" s="221"/>
      <c r="AL453" s="221"/>
      <c r="AM453" s="221"/>
      <c r="AN453" s="221"/>
      <c r="AO453" s="221"/>
      <c r="AP453" s="221"/>
      <c r="AQ453" s="221"/>
      <c r="AR453" s="221"/>
      <c r="AS453" s="221"/>
      <c r="AT453" s="221"/>
      <c r="AU453" s="221"/>
      <c r="AV453" s="221"/>
      <c r="AW453" s="221"/>
      <c r="AX453" s="221"/>
      <c r="AY453" s="221"/>
      <c r="AZ453" s="221"/>
      <c r="BA453" s="221"/>
    </row>
    <row r="454" spans="1:53" ht="12.75">
      <c r="A454" s="221"/>
      <c r="B454" s="242"/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21"/>
      <c r="O454" s="221"/>
      <c r="P454" s="221"/>
      <c r="Q454" s="221"/>
      <c r="R454" s="221"/>
      <c r="S454" s="221"/>
      <c r="T454" s="221"/>
      <c r="U454" s="221"/>
      <c r="V454" s="221"/>
      <c r="W454" s="221"/>
      <c r="X454" s="221"/>
      <c r="Y454" s="221"/>
      <c r="AC454" s="221"/>
      <c r="AD454" s="221"/>
      <c r="AE454" s="221"/>
      <c r="AF454" s="221"/>
      <c r="AG454" s="221"/>
      <c r="AH454" s="221"/>
      <c r="AI454" s="221"/>
      <c r="AJ454" s="221"/>
      <c r="AK454" s="221"/>
      <c r="AL454" s="221"/>
      <c r="AM454" s="221"/>
      <c r="AN454" s="221"/>
      <c r="AO454" s="221"/>
      <c r="AP454" s="221"/>
      <c r="AQ454" s="221"/>
      <c r="AR454" s="221"/>
      <c r="AS454" s="221"/>
      <c r="AT454" s="221"/>
      <c r="AU454" s="221"/>
      <c r="AV454" s="221"/>
      <c r="AW454" s="221"/>
      <c r="AX454" s="221"/>
      <c r="AY454" s="221"/>
      <c r="AZ454" s="221"/>
      <c r="BA454" s="221"/>
    </row>
    <row r="455" spans="1:53" ht="12.75">
      <c r="A455" s="221"/>
      <c r="B455" s="242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21"/>
      <c r="O455" s="221"/>
      <c r="P455" s="221"/>
      <c r="Q455" s="221"/>
      <c r="R455" s="221"/>
      <c r="S455" s="221"/>
      <c r="T455" s="221"/>
      <c r="U455" s="221"/>
      <c r="V455" s="221"/>
      <c r="W455" s="221"/>
      <c r="X455" s="221"/>
      <c r="Y455" s="221"/>
      <c r="AC455" s="221"/>
      <c r="AD455" s="221"/>
      <c r="AE455" s="221"/>
      <c r="AF455" s="221"/>
      <c r="AG455" s="221"/>
      <c r="AH455" s="221"/>
      <c r="AI455" s="221"/>
      <c r="AJ455" s="221"/>
      <c r="AK455" s="221"/>
      <c r="AL455" s="221"/>
      <c r="AM455" s="221"/>
      <c r="AN455" s="221"/>
      <c r="AO455" s="221"/>
      <c r="AP455" s="221"/>
      <c r="AQ455" s="221"/>
      <c r="AR455" s="221"/>
      <c r="AS455" s="221"/>
      <c r="AT455" s="221"/>
      <c r="AU455" s="221"/>
      <c r="AV455" s="221"/>
      <c r="AW455" s="221"/>
      <c r="AX455" s="221"/>
      <c r="AY455" s="221"/>
      <c r="AZ455" s="221"/>
      <c r="BA455" s="221"/>
    </row>
    <row r="456" spans="1:53" ht="12.75">
      <c r="A456" s="221"/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21"/>
      <c r="O456" s="221"/>
      <c r="P456" s="221"/>
      <c r="Q456" s="221"/>
      <c r="R456" s="221"/>
      <c r="S456" s="221"/>
      <c r="T456" s="221"/>
      <c r="U456" s="221"/>
      <c r="V456" s="221"/>
      <c r="W456" s="221"/>
      <c r="X456" s="221"/>
      <c r="Y456" s="221"/>
      <c r="AC456" s="221"/>
      <c r="AD456" s="221"/>
      <c r="AE456" s="221"/>
      <c r="AF456" s="221"/>
      <c r="AG456" s="221"/>
      <c r="AH456" s="221"/>
      <c r="AI456" s="221"/>
      <c r="AJ456" s="221"/>
      <c r="AK456" s="221"/>
      <c r="AL456" s="221"/>
      <c r="AM456" s="221"/>
      <c r="AN456" s="221"/>
      <c r="AO456" s="221"/>
      <c r="AP456" s="221"/>
      <c r="AQ456" s="221"/>
      <c r="AR456" s="221"/>
      <c r="AS456" s="221"/>
      <c r="AT456" s="221"/>
      <c r="AU456" s="221"/>
      <c r="AV456" s="221"/>
      <c r="AW456" s="221"/>
      <c r="AX456" s="221"/>
      <c r="AY456" s="221"/>
      <c r="AZ456" s="221"/>
      <c r="BA456" s="221"/>
    </row>
    <row r="457" spans="1:53" ht="12.75">
      <c r="A457" s="221"/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1"/>
      <c r="AC457" s="221"/>
      <c r="AD457" s="221"/>
      <c r="AE457" s="221"/>
      <c r="AF457" s="221"/>
      <c r="AG457" s="221"/>
      <c r="AH457" s="221"/>
      <c r="AI457" s="221"/>
      <c r="AJ457" s="221"/>
      <c r="AK457" s="221"/>
      <c r="AL457" s="221"/>
      <c r="AM457" s="221"/>
      <c r="AN457" s="221"/>
      <c r="AO457" s="221"/>
      <c r="AP457" s="221"/>
      <c r="AQ457" s="221"/>
      <c r="AR457" s="221"/>
      <c r="AS457" s="221"/>
      <c r="AT457" s="221"/>
      <c r="AU457" s="221"/>
      <c r="AV457" s="221"/>
      <c r="AW457" s="221"/>
      <c r="AX457" s="221"/>
      <c r="AY457" s="221"/>
      <c r="AZ457" s="221"/>
      <c r="BA457" s="221"/>
    </row>
    <row r="458" spans="1:53" ht="12.75">
      <c r="A458" s="221"/>
      <c r="B458" s="242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1"/>
      <c r="AC458" s="221"/>
      <c r="AD458" s="221"/>
      <c r="AE458" s="221"/>
      <c r="AF458" s="221"/>
      <c r="AG458" s="221"/>
      <c r="AH458" s="221"/>
      <c r="AI458" s="221"/>
      <c r="AJ458" s="221"/>
      <c r="AK458" s="221"/>
      <c r="AL458" s="221"/>
      <c r="AM458" s="221"/>
      <c r="AN458" s="221"/>
      <c r="AO458" s="221"/>
      <c r="AP458" s="221"/>
      <c r="AQ458" s="221"/>
      <c r="AR458" s="221"/>
      <c r="AS458" s="221"/>
      <c r="AT458" s="221"/>
      <c r="AU458" s="221"/>
      <c r="AV458" s="221"/>
      <c r="AW458" s="221"/>
      <c r="AX458" s="221"/>
      <c r="AY458" s="221"/>
      <c r="AZ458" s="221"/>
      <c r="BA458" s="221"/>
    </row>
    <row r="459" spans="1:53" ht="12.75">
      <c r="A459" s="221"/>
      <c r="B459" s="242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1"/>
      <c r="AC459" s="221"/>
      <c r="AD459" s="221"/>
      <c r="AE459" s="221"/>
      <c r="AF459" s="221"/>
      <c r="AG459" s="221"/>
      <c r="AH459" s="221"/>
      <c r="AI459" s="221"/>
      <c r="AJ459" s="221"/>
      <c r="AK459" s="221"/>
      <c r="AL459" s="221"/>
      <c r="AM459" s="221"/>
      <c r="AN459" s="221"/>
      <c r="AO459" s="221"/>
      <c r="AP459" s="221"/>
      <c r="AQ459" s="221"/>
      <c r="AR459" s="221"/>
      <c r="AS459" s="221"/>
      <c r="AT459" s="221"/>
      <c r="AU459" s="221"/>
      <c r="AV459" s="221"/>
      <c r="AW459" s="221"/>
      <c r="AX459" s="221"/>
      <c r="AY459" s="221"/>
      <c r="AZ459" s="221"/>
      <c r="BA459" s="221"/>
    </row>
    <row r="460" spans="1:53" ht="12.75">
      <c r="A460" s="221"/>
      <c r="B460" s="242"/>
      <c r="C460" s="242"/>
      <c r="D460" s="242"/>
      <c r="E460" s="242"/>
      <c r="F460" s="242"/>
      <c r="G460" s="242"/>
      <c r="H460" s="242"/>
      <c r="I460" s="242"/>
      <c r="J460" s="242"/>
      <c r="K460" s="242"/>
      <c r="L460" s="242"/>
      <c r="M460" s="242"/>
      <c r="N460" s="221"/>
      <c r="O460" s="221"/>
      <c r="P460" s="221"/>
      <c r="Q460" s="221"/>
      <c r="R460" s="221"/>
      <c r="S460" s="221"/>
      <c r="T460" s="221"/>
      <c r="U460" s="221"/>
      <c r="V460" s="221"/>
      <c r="W460" s="221"/>
      <c r="X460" s="221"/>
      <c r="Y460" s="221"/>
      <c r="AC460" s="221"/>
      <c r="AD460" s="221"/>
      <c r="AE460" s="221"/>
      <c r="AF460" s="221"/>
      <c r="AG460" s="221"/>
      <c r="AH460" s="221"/>
      <c r="AI460" s="221"/>
      <c r="AJ460" s="221"/>
      <c r="AK460" s="221"/>
      <c r="AL460" s="221"/>
      <c r="AM460" s="221"/>
      <c r="AN460" s="221"/>
      <c r="AO460" s="221"/>
      <c r="AP460" s="221"/>
      <c r="AQ460" s="221"/>
      <c r="AR460" s="221"/>
      <c r="AS460" s="221"/>
      <c r="AT460" s="221"/>
      <c r="AU460" s="221"/>
      <c r="AV460" s="221"/>
      <c r="AW460" s="221"/>
      <c r="AX460" s="221"/>
      <c r="AY460" s="221"/>
      <c r="AZ460" s="221"/>
      <c r="BA460" s="221"/>
    </row>
    <row r="461" spans="1:53" ht="12.75">
      <c r="A461" s="221"/>
      <c r="B461" s="242"/>
      <c r="C461" s="242"/>
      <c r="D461" s="242"/>
      <c r="E461" s="242"/>
      <c r="F461" s="242"/>
      <c r="G461" s="242"/>
      <c r="H461" s="242"/>
      <c r="I461" s="242"/>
      <c r="J461" s="242"/>
      <c r="K461" s="242"/>
      <c r="L461" s="242"/>
      <c r="M461" s="242"/>
      <c r="N461" s="221"/>
      <c r="O461" s="221"/>
      <c r="P461" s="221"/>
      <c r="Q461" s="221"/>
      <c r="R461" s="221"/>
      <c r="S461" s="221"/>
      <c r="T461" s="221"/>
      <c r="U461" s="221"/>
      <c r="V461" s="221"/>
      <c r="W461" s="221"/>
      <c r="X461" s="221"/>
      <c r="Y461" s="221"/>
      <c r="AC461" s="221"/>
      <c r="AD461" s="221"/>
      <c r="AE461" s="221"/>
      <c r="AF461" s="221"/>
      <c r="AG461" s="221"/>
      <c r="AH461" s="221"/>
      <c r="AI461" s="221"/>
      <c r="AJ461" s="221"/>
      <c r="AK461" s="221"/>
      <c r="AL461" s="221"/>
      <c r="AM461" s="221"/>
      <c r="AN461" s="221"/>
      <c r="AO461" s="221"/>
      <c r="AP461" s="221"/>
      <c r="AQ461" s="221"/>
      <c r="AR461" s="221"/>
      <c r="AS461" s="221"/>
      <c r="AT461" s="221"/>
      <c r="AU461" s="221"/>
      <c r="AV461" s="221"/>
      <c r="AW461" s="221"/>
      <c r="AX461" s="221"/>
      <c r="AY461" s="221"/>
      <c r="AZ461" s="221"/>
      <c r="BA461" s="221"/>
    </row>
    <row r="462" spans="1:53" ht="12.75">
      <c r="A462" s="221"/>
      <c r="B462" s="242"/>
      <c r="C462" s="242"/>
      <c r="D462" s="242"/>
      <c r="E462" s="242"/>
      <c r="F462" s="242"/>
      <c r="G462" s="242"/>
      <c r="H462" s="242"/>
      <c r="I462" s="242"/>
      <c r="J462" s="242"/>
      <c r="K462" s="242"/>
      <c r="L462" s="242"/>
      <c r="M462" s="242"/>
      <c r="N462" s="221"/>
      <c r="O462" s="221"/>
      <c r="P462" s="221"/>
      <c r="Q462" s="221"/>
      <c r="R462" s="221"/>
      <c r="S462" s="221"/>
      <c r="T462" s="221"/>
      <c r="U462" s="221"/>
      <c r="V462" s="221"/>
      <c r="W462" s="221"/>
      <c r="X462" s="221"/>
      <c r="Y462" s="221"/>
      <c r="AC462" s="221"/>
      <c r="AD462" s="221"/>
      <c r="AE462" s="221"/>
      <c r="AF462" s="221"/>
      <c r="AG462" s="221"/>
      <c r="AH462" s="221"/>
      <c r="AI462" s="221"/>
      <c r="AJ462" s="221"/>
      <c r="AK462" s="221"/>
      <c r="AL462" s="221"/>
      <c r="AM462" s="221"/>
      <c r="AN462" s="221"/>
      <c r="AO462" s="221"/>
      <c r="AP462" s="221"/>
      <c r="AQ462" s="221"/>
      <c r="AR462" s="221"/>
      <c r="AS462" s="221"/>
      <c r="AT462" s="221"/>
      <c r="AU462" s="221"/>
      <c r="AV462" s="221"/>
      <c r="AW462" s="221"/>
      <c r="AX462" s="221"/>
      <c r="AY462" s="221"/>
      <c r="AZ462" s="221"/>
      <c r="BA462" s="221"/>
    </row>
    <row r="463" spans="1:53" ht="12.75">
      <c r="A463" s="221"/>
      <c r="B463" s="242"/>
      <c r="C463" s="242"/>
      <c r="D463" s="242"/>
      <c r="E463" s="242"/>
      <c r="F463" s="242"/>
      <c r="G463" s="242"/>
      <c r="H463" s="242"/>
      <c r="I463" s="242"/>
      <c r="J463" s="242"/>
      <c r="K463" s="242"/>
      <c r="L463" s="242"/>
      <c r="M463" s="242"/>
      <c r="N463" s="221"/>
      <c r="O463" s="221"/>
      <c r="P463" s="221"/>
      <c r="Q463" s="221"/>
      <c r="R463" s="221"/>
      <c r="S463" s="221"/>
      <c r="T463" s="221"/>
      <c r="U463" s="221"/>
      <c r="V463" s="221"/>
      <c r="W463" s="221"/>
      <c r="X463" s="221"/>
      <c r="Y463" s="221"/>
      <c r="AC463" s="221"/>
      <c r="AD463" s="221"/>
      <c r="AE463" s="221"/>
      <c r="AF463" s="221"/>
      <c r="AG463" s="221"/>
      <c r="AH463" s="221"/>
      <c r="AI463" s="221"/>
      <c r="AJ463" s="221"/>
      <c r="AK463" s="221"/>
      <c r="AL463" s="221"/>
      <c r="AM463" s="221"/>
      <c r="AN463" s="221"/>
      <c r="AO463" s="221"/>
      <c r="AP463" s="221"/>
      <c r="AQ463" s="221"/>
      <c r="AR463" s="221"/>
      <c r="AS463" s="221"/>
      <c r="AT463" s="221"/>
      <c r="AU463" s="221"/>
      <c r="AV463" s="221"/>
      <c r="AW463" s="221"/>
      <c r="AX463" s="221"/>
      <c r="AY463" s="221"/>
      <c r="AZ463" s="221"/>
      <c r="BA463" s="221"/>
    </row>
    <row r="464" spans="1:53" ht="12.75">
      <c r="A464" s="221"/>
      <c r="B464" s="242"/>
      <c r="C464" s="242"/>
      <c r="D464" s="242"/>
      <c r="E464" s="242"/>
      <c r="F464" s="242"/>
      <c r="G464" s="242"/>
      <c r="H464" s="242"/>
      <c r="I464" s="242"/>
      <c r="J464" s="242"/>
      <c r="K464" s="242"/>
      <c r="L464" s="242"/>
      <c r="M464" s="242"/>
      <c r="N464" s="221"/>
      <c r="O464" s="221"/>
      <c r="P464" s="221"/>
      <c r="Q464" s="221"/>
      <c r="R464" s="221"/>
      <c r="S464" s="221"/>
      <c r="T464" s="221"/>
      <c r="U464" s="221"/>
      <c r="V464" s="221"/>
      <c r="W464" s="221"/>
      <c r="X464" s="221"/>
      <c r="Y464" s="221"/>
      <c r="AC464" s="221"/>
      <c r="AD464" s="221"/>
      <c r="AE464" s="221"/>
      <c r="AF464" s="221"/>
      <c r="AG464" s="221"/>
      <c r="AH464" s="221"/>
      <c r="AI464" s="221"/>
      <c r="AJ464" s="221"/>
      <c r="AK464" s="221"/>
      <c r="AL464" s="221"/>
      <c r="AM464" s="221"/>
      <c r="AN464" s="221"/>
      <c r="AO464" s="221"/>
      <c r="AP464" s="221"/>
      <c r="AQ464" s="221"/>
      <c r="AR464" s="221"/>
      <c r="AS464" s="221"/>
      <c r="AT464" s="221"/>
      <c r="AU464" s="221"/>
      <c r="AV464" s="221"/>
      <c r="AW464" s="221"/>
      <c r="AX464" s="221"/>
      <c r="AY464" s="221"/>
      <c r="AZ464" s="221"/>
      <c r="BA464" s="221"/>
    </row>
    <row r="465" spans="1:53" ht="12.75">
      <c r="A465" s="221"/>
      <c r="B465" s="242"/>
      <c r="C465" s="242"/>
      <c r="D465" s="242"/>
      <c r="E465" s="242"/>
      <c r="F465" s="242"/>
      <c r="G465" s="242"/>
      <c r="H465" s="242"/>
      <c r="I465" s="242"/>
      <c r="J465" s="242"/>
      <c r="K465" s="242"/>
      <c r="L465" s="242"/>
      <c r="M465" s="242"/>
      <c r="N465" s="221"/>
      <c r="O465" s="221"/>
      <c r="P465" s="221"/>
      <c r="Q465" s="221"/>
      <c r="R465" s="221"/>
      <c r="S465" s="221"/>
      <c r="T465" s="221"/>
      <c r="U465" s="221"/>
      <c r="V465" s="221"/>
      <c r="W465" s="221"/>
      <c r="X465" s="221"/>
      <c r="Y465" s="221"/>
      <c r="AC465" s="221"/>
      <c r="AD465" s="221"/>
      <c r="AE465" s="221"/>
      <c r="AF465" s="221"/>
      <c r="AG465" s="221"/>
      <c r="AH465" s="221"/>
      <c r="AI465" s="221"/>
      <c r="AJ465" s="221"/>
      <c r="AK465" s="221"/>
      <c r="AL465" s="221"/>
      <c r="AM465" s="221"/>
      <c r="AN465" s="221"/>
      <c r="AO465" s="221"/>
      <c r="AP465" s="221"/>
      <c r="AQ465" s="221"/>
      <c r="AR465" s="221"/>
      <c r="AS465" s="221"/>
      <c r="AT465" s="221"/>
      <c r="AU465" s="221"/>
      <c r="AV465" s="221"/>
      <c r="AW465" s="221"/>
      <c r="AX465" s="221"/>
      <c r="AY465" s="221"/>
      <c r="AZ465" s="221"/>
      <c r="BA465" s="221"/>
    </row>
    <row r="466" spans="1:53" ht="12.75">
      <c r="A466" s="221"/>
      <c r="B466" s="242"/>
      <c r="C466" s="242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21"/>
      <c r="O466" s="221"/>
      <c r="P466" s="221"/>
      <c r="Q466" s="221"/>
      <c r="R466" s="221"/>
      <c r="S466" s="221"/>
      <c r="T466" s="221"/>
      <c r="U466" s="221"/>
      <c r="V466" s="221"/>
      <c r="W466" s="221"/>
      <c r="X466" s="221"/>
      <c r="Y466" s="221"/>
      <c r="AC466" s="221"/>
      <c r="AD466" s="221"/>
      <c r="AE466" s="221"/>
      <c r="AF466" s="221"/>
      <c r="AG466" s="221"/>
      <c r="AH466" s="221"/>
      <c r="AI466" s="221"/>
      <c r="AJ466" s="221"/>
      <c r="AK466" s="221"/>
      <c r="AL466" s="221"/>
      <c r="AM466" s="221"/>
      <c r="AN466" s="221"/>
      <c r="AO466" s="221"/>
      <c r="AP466" s="221"/>
      <c r="AQ466" s="221"/>
      <c r="AR466" s="221"/>
      <c r="AS466" s="221"/>
      <c r="AT466" s="221"/>
      <c r="AU466" s="221"/>
      <c r="AV466" s="221"/>
      <c r="AW466" s="221"/>
      <c r="AX466" s="221"/>
      <c r="AY466" s="221"/>
      <c r="AZ466" s="221"/>
      <c r="BA466" s="221"/>
    </row>
    <row r="467" spans="1:53" ht="12.75">
      <c r="A467" s="221"/>
      <c r="B467" s="242"/>
      <c r="C467" s="242"/>
      <c r="D467" s="242"/>
      <c r="E467" s="242"/>
      <c r="F467" s="242"/>
      <c r="G467" s="242"/>
      <c r="H467" s="242"/>
      <c r="I467" s="242"/>
      <c r="J467" s="242"/>
      <c r="K467" s="242"/>
      <c r="L467" s="242"/>
      <c r="M467" s="242"/>
      <c r="N467" s="221"/>
      <c r="O467" s="221"/>
      <c r="P467" s="221"/>
      <c r="Q467" s="221"/>
      <c r="R467" s="221"/>
      <c r="S467" s="221"/>
      <c r="T467" s="221"/>
      <c r="U467" s="221"/>
      <c r="V467" s="221"/>
      <c r="W467" s="221"/>
      <c r="X467" s="221"/>
      <c r="Y467" s="221"/>
      <c r="AC467" s="221"/>
      <c r="AD467" s="221"/>
      <c r="AE467" s="221"/>
      <c r="AF467" s="221"/>
      <c r="AG467" s="221"/>
      <c r="AH467" s="221"/>
      <c r="AI467" s="221"/>
      <c r="AJ467" s="221"/>
      <c r="AK467" s="221"/>
      <c r="AL467" s="221"/>
      <c r="AM467" s="221"/>
      <c r="AN467" s="221"/>
      <c r="AO467" s="221"/>
      <c r="AP467" s="221"/>
      <c r="AQ467" s="221"/>
      <c r="AR467" s="221"/>
      <c r="AS467" s="221"/>
      <c r="AT467" s="221"/>
      <c r="AU467" s="221"/>
      <c r="AV467" s="221"/>
      <c r="AW467" s="221"/>
      <c r="AX467" s="221"/>
      <c r="AY467" s="221"/>
      <c r="AZ467" s="221"/>
      <c r="BA467" s="221"/>
    </row>
    <row r="468" spans="1:53" ht="12.75">
      <c r="A468" s="221"/>
      <c r="B468" s="242"/>
      <c r="C468" s="242"/>
      <c r="D468" s="242"/>
      <c r="E468" s="242"/>
      <c r="F468" s="242"/>
      <c r="G468" s="242"/>
      <c r="H468" s="242"/>
      <c r="I468" s="242"/>
      <c r="J468" s="242"/>
      <c r="K468" s="242"/>
      <c r="L468" s="242"/>
      <c r="M468" s="242"/>
      <c r="N468" s="221"/>
      <c r="O468" s="221"/>
      <c r="P468" s="221"/>
      <c r="Q468" s="221"/>
      <c r="R468" s="221"/>
      <c r="S468" s="221"/>
      <c r="T468" s="221"/>
      <c r="U468" s="221"/>
      <c r="V468" s="221"/>
      <c r="W468" s="221"/>
      <c r="X468" s="221"/>
      <c r="Y468" s="221"/>
      <c r="AC468" s="221"/>
      <c r="AD468" s="221"/>
      <c r="AE468" s="221"/>
      <c r="AF468" s="221"/>
      <c r="AG468" s="221"/>
      <c r="AH468" s="221"/>
      <c r="AI468" s="221"/>
      <c r="AJ468" s="221"/>
      <c r="AK468" s="221"/>
      <c r="AL468" s="221"/>
      <c r="AM468" s="221"/>
      <c r="AN468" s="221"/>
      <c r="AO468" s="221"/>
      <c r="AP468" s="221"/>
      <c r="AQ468" s="221"/>
      <c r="AR468" s="221"/>
      <c r="AS468" s="221"/>
      <c r="AT468" s="221"/>
      <c r="AU468" s="221"/>
      <c r="AV468" s="221"/>
      <c r="AW468" s="221"/>
      <c r="AX468" s="221"/>
      <c r="AY468" s="221"/>
      <c r="AZ468" s="221"/>
      <c r="BA468" s="221"/>
    </row>
    <row r="469" spans="1:53" ht="12.75">
      <c r="A469" s="221"/>
      <c r="B469" s="242"/>
      <c r="C469" s="242"/>
      <c r="D469" s="242"/>
      <c r="E469" s="242"/>
      <c r="F469" s="242"/>
      <c r="G469" s="242"/>
      <c r="H469" s="242"/>
      <c r="I469" s="242"/>
      <c r="J469" s="242"/>
      <c r="K469" s="242"/>
      <c r="L469" s="242"/>
      <c r="M469" s="242"/>
      <c r="N469" s="221"/>
      <c r="O469" s="221"/>
      <c r="P469" s="221"/>
      <c r="Q469" s="221"/>
      <c r="R469" s="221"/>
      <c r="S469" s="221"/>
      <c r="T469" s="221"/>
      <c r="U469" s="221"/>
      <c r="V469" s="221"/>
      <c r="W469" s="221"/>
      <c r="X469" s="221"/>
      <c r="Y469" s="221"/>
      <c r="AC469" s="221"/>
      <c r="AD469" s="221"/>
      <c r="AE469" s="221"/>
      <c r="AF469" s="221"/>
      <c r="AG469" s="221"/>
      <c r="AH469" s="221"/>
      <c r="AI469" s="221"/>
      <c r="AJ469" s="221"/>
      <c r="AK469" s="221"/>
      <c r="AL469" s="221"/>
      <c r="AM469" s="221"/>
      <c r="AN469" s="221"/>
      <c r="AO469" s="221"/>
      <c r="AP469" s="221"/>
      <c r="AQ469" s="221"/>
      <c r="AR469" s="221"/>
      <c r="AS469" s="221"/>
      <c r="AT469" s="221"/>
      <c r="AU469" s="221"/>
      <c r="AV469" s="221"/>
      <c r="AW469" s="221"/>
      <c r="AX469" s="221"/>
      <c r="AY469" s="221"/>
      <c r="AZ469" s="221"/>
      <c r="BA469" s="221"/>
    </row>
    <row r="470" spans="1:53" ht="12.75">
      <c r="A470" s="221"/>
      <c r="B470" s="242"/>
      <c r="C470" s="242"/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21"/>
      <c r="O470" s="221"/>
      <c r="P470" s="221"/>
      <c r="Q470" s="221"/>
      <c r="R470" s="221"/>
      <c r="S470" s="221"/>
      <c r="T470" s="221"/>
      <c r="U470" s="221"/>
      <c r="V470" s="221"/>
      <c r="W470" s="221"/>
      <c r="X470" s="221"/>
      <c r="Y470" s="221"/>
      <c r="AC470" s="221"/>
      <c r="AD470" s="221"/>
      <c r="AE470" s="221"/>
      <c r="AF470" s="221"/>
      <c r="AG470" s="221"/>
      <c r="AH470" s="221"/>
      <c r="AI470" s="221"/>
      <c r="AJ470" s="221"/>
      <c r="AK470" s="221"/>
      <c r="AL470" s="221"/>
      <c r="AM470" s="221"/>
      <c r="AN470" s="221"/>
      <c r="AO470" s="221"/>
      <c r="AP470" s="221"/>
      <c r="AQ470" s="221"/>
      <c r="AR470" s="221"/>
      <c r="AS470" s="221"/>
      <c r="AT470" s="221"/>
      <c r="AU470" s="221"/>
      <c r="AV470" s="221"/>
      <c r="AW470" s="221"/>
      <c r="AX470" s="221"/>
      <c r="AY470" s="221"/>
      <c r="AZ470" s="221"/>
      <c r="BA470" s="221"/>
    </row>
    <row r="471" spans="1:53" ht="12.75">
      <c r="A471" s="221"/>
      <c r="B471" s="242"/>
      <c r="C471" s="242"/>
      <c r="D471" s="242"/>
      <c r="E471" s="242"/>
      <c r="F471" s="242"/>
      <c r="G471" s="242"/>
      <c r="H471" s="242"/>
      <c r="I471" s="242"/>
      <c r="J471" s="242"/>
      <c r="K471" s="242"/>
      <c r="L471" s="242"/>
      <c r="M471" s="242"/>
      <c r="N471" s="221"/>
      <c r="O471" s="221"/>
      <c r="P471" s="221"/>
      <c r="Q471" s="221"/>
      <c r="R471" s="221"/>
      <c r="S471" s="221"/>
      <c r="T471" s="221"/>
      <c r="U471" s="221"/>
      <c r="V471" s="221"/>
      <c r="W471" s="221"/>
      <c r="X471" s="221"/>
      <c r="Y471" s="221"/>
      <c r="AC471" s="221"/>
      <c r="AD471" s="221"/>
      <c r="AE471" s="221"/>
      <c r="AF471" s="221"/>
      <c r="AG471" s="221"/>
      <c r="AH471" s="221"/>
      <c r="AI471" s="221"/>
      <c r="AJ471" s="221"/>
      <c r="AK471" s="221"/>
      <c r="AL471" s="221"/>
      <c r="AM471" s="221"/>
      <c r="AN471" s="221"/>
      <c r="AO471" s="221"/>
      <c r="AP471" s="221"/>
      <c r="AQ471" s="221"/>
      <c r="AR471" s="221"/>
      <c r="AS471" s="221"/>
      <c r="AT471" s="221"/>
      <c r="AU471" s="221"/>
      <c r="AV471" s="221"/>
      <c r="AW471" s="221"/>
      <c r="AX471" s="221"/>
      <c r="AY471" s="221"/>
      <c r="AZ471" s="221"/>
      <c r="BA471" s="221"/>
    </row>
    <row r="472" spans="1:53" ht="12.75">
      <c r="A472" s="221"/>
      <c r="B472" s="242"/>
      <c r="C472" s="242"/>
      <c r="D472" s="242"/>
      <c r="E472" s="242"/>
      <c r="F472" s="242"/>
      <c r="G472" s="242"/>
      <c r="H472" s="242"/>
      <c r="I472" s="242"/>
      <c r="J472" s="242"/>
      <c r="K472" s="242"/>
      <c r="L472" s="242"/>
      <c r="M472" s="242"/>
      <c r="N472" s="221"/>
      <c r="O472" s="221"/>
      <c r="P472" s="221"/>
      <c r="Q472" s="221"/>
      <c r="R472" s="221"/>
      <c r="S472" s="221"/>
      <c r="T472" s="221"/>
      <c r="U472" s="221"/>
      <c r="V472" s="221"/>
      <c r="W472" s="221"/>
      <c r="X472" s="221"/>
      <c r="Y472" s="221"/>
      <c r="AC472" s="221"/>
      <c r="AD472" s="221"/>
      <c r="AE472" s="221"/>
      <c r="AF472" s="221"/>
      <c r="AG472" s="221"/>
      <c r="AH472" s="221"/>
      <c r="AI472" s="221"/>
      <c r="AJ472" s="221"/>
      <c r="AK472" s="221"/>
      <c r="AL472" s="221"/>
      <c r="AM472" s="221"/>
      <c r="AN472" s="221"/>
      <c r="AO472" s="221"/>
      <c r="AP472" s="221"/>
      <c r="AQ472" s="221"/>
      <c r="AR472" s="221"/>
      <c r="AS472" s="221"/>
      <c r="AT472" s="221"/>
      <c r="AU472" s="221"/>
      <c r="AV472" s="221"/>
      <c r="AW472" s="221"/>
      <c r="AX472" s="221"/>
      <c r="AY472" s="221"/>
      <c r="AZ472" s="221"/>
      <c r="BA472" s="221"/>
    </row>
    <row r="473" spans="1:53" ht="12.75">
      <c r="A473" s="221"/>
      <c r="B473" s="242"/>
      <c r="C473" s="242"/>
      <c r="D473" s="242"/>
      <c r="E473" s="242"/>
      <c r="F473" s="242"/>
      <c r="G473" s="242"/>
      <c r="H473" s="242"/>
      <c r="I473" s="242"/>
      <c r="J473" s="242"/>
      <c r="K473" s="242"/>
      <c r="L473" s="242"/>
      <c r="M473" s="242"/>
      <c r="N473" s="221"/>
      <c r="O473" s="221"/>
      <c r="P473" s="221"/>
      <c r="Q473" s="221"/>
      <c r="R473" s="221"/>
      <c r="S473" s="221"/>
      <c r="T473" s="221"/>
      <c r="U473" s="221"/>
      <c r="V473" s="221"/>
      <c r="W473" s="221"/>
      <c r="X473" s="221"/>
      <c r="Y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1"/>
      <c r="AV473" s="221"/>
      <c r="AW473" s="221"/>
      <c r="AX473" s="221"/>
      <c r="AY473" s="221"/>
      <c r="AZ473" s="221"/>
      <c r="BA473" s="221"/>
    </row>
    <row r="474" spans="1:53" ht="12.75">
      <c r="A474" s="221"/>
      <c r="B474" s="242"/>
      <c r="C474" s="242"/>
      <c r="D474" s="242"/>
      <c r="E474" s="242"/>
      <c r="F474" s="242"/>
      <c r="G474" s="242"/>
      <c r="H474" s="242"/>
      <c r="I474" s="242"/>
      <c r="J474" s="242"/>
      <c r="K474" s="242"/>
      <c r="L474" s="242"/>
      <c r="M474" s="242"/>
      <c r="N474" s="221"/>
      <c r="O474" s="221"/>
      <c r="P474" s="221"/>
      <c r="Q474" s="221"/>
      <c r="R474" s="221"/>
      <c r="S474" s="221"/>
      <c r="T474" s="221"/>
      <c r="U474" s="221"/>
      <c r="V474" s="221"/>
      <c r="W474" s="221"/>
      <c r="X474" s="221"/>
      <c r="Y474" s="221"/>
      <c r="AC474" s="221"/>
      <c r="AD474" s="221"/>
      <c r="AE474" s="221"/>
      <c r="AF474" s="221"/>
      <c r="AG474" s="221"/>
      <c r="AH474" s="221"/>
      <c r="AI474" s="221"/>
      <c r="AJ474" s="221"/>
      <c r="AK474" s="221"/>
      <c r="AL474" s="221"/>
      <c r="AM474" s="221"/>
      <c r="AN474" s="221"/>
      <c r="AO474" s="221"/>
      <c r="AP474" s="221"/>
      <c r="AQ474" s="221"/>
      <c r="AR474" s="221"/>
      <c r="AS474" s="221"/>
      <c r="AT474" s="221"/>
      <c r="AU474" s="221"/>
      <c r="AV474" s="221"/>
      <c r="AW474" s="221"/>
      <c r="AX474" s="221"/>
      <c r="AY474" s="221"/>
      <c r="AZ474" s="221"/>
      <c r="BA474" s="221"/>
    </row>
    <row r="475" spans="1:53" ht="12.75">
      <c r="A475" s="221"/>
      <c r="B475" s="242"/>
      <c r="C475" s="242"/>
      <c r="D475" s="242"/>
      <c r="E475" s="242"/>
      <c r="F475" s="242"/>
      <c r="G475" s="242"/>
      <c r="H475" s="242"/>
      <c r="I475" s="242"/>
      <c r="J475" s="242"/>
      <c r="K475" s="242"/>
      <c r="L475" s="242"/>
      <c r="M475" s="242"/>
      <c r="N475" s="221"/>
      <c r="O475" s="221"/>
      <c r="P475" s="221"/>
      <c r="Q475" s="221"/>
      <c r="R475" s="221"/>
      <c r="S475" s="221"/>
      <c r="T475" s="221"/>
      <c r="U475" s="221"/>
      <c r="V475" s="221"/>
      <c r="W475" s="221"/>
      <c r="X475" s="221"/>
      <c r="Y475" s="221"/>
      <c r="AC475" s="221"/>
      <c r="AD475" s="221"/>
      <c r="AE475" s="221"/>
      <c r="AF475" s="221"/>
      <c r="AG475" s="221"/>
      <c r="AH475" s="221"/>
      <c r="AI475" s="221"/>
      <c r="AJ475" s="221"/>
      <c r="AK475" s="221"/>
      <c r="AL475" s="221"/>
      <c r="AM475" s="221"/>
      <c r="AN475" s="221"/>
      <c r="AO475" s="221"/>
      <c r="AP475" s="221"/>
      <c r="AQ475" s="221"/>
      <c r="AR475" s="221"/>
      <c r="AS475" s="221"/>
      <c r="AT475" s="221"/>
      <c r="AU475" s="221"/>
      <c r="AV475" s="221"/>
      <c r="AW475" s="221"/>
      <c r="AX475" s="221"/>
      <c r="AY475" s="221"/>
      <c r="AZ475" s="221"/>
      <c r="BA475" s="221"/>
    </row>
    <row r="476" spans="1:53" ht="12.75">
      <c r="A476" s="221"/>
      <c r="B476" s="242"/>
      <c r="C476" s="242"/>
      <c r="D476" s="242"/>
      <c r="E476" s="242"/>
      <c r="F476" s="242"/>
      <c r="G476" s="242"/>
      <c r="H476" s="242"/>
      <c r="I476" s="242"/>
      <c r="J476" s="242"/>
      <c r="K476" s="242"/>
      <c r="L476" s="242"/>
      <c r="M476" s="242"/>
      <c r="N476" s="221"/>
      <c r="O476" s="221"/>
      <c r="P476" s="221"/>
      <c r="Q476" s="221"/>
      <c r="R476" s="221"/>
      <c r="S476" s="221"/>
      <c r="T476" s="221"/>
      <c r="U476" s="221"/>
      <c r="V476" s="221"/>
      <c r="W476" s="221"/>
      <c r="X476" s="221"/>
      <c r="Y476" s="221"/>
      <c r="AC476" s="221"/>
      <c r="AD476" s="221"/>
      <c r="AE476" s="221"/>
      <c r="AF476" s="221"/>
      <c r="AG476" s="221"/>
      <c r="AH476" s="221"/>
      <c r="AI476" s="221"/>
      <c r="AJ476" s="221"/>
      <c r="AK476" s="221"/>
      <c r="AL476" s="221"/>
      <c r="AM476" s="221"/>
      <c r="AN476" s="221"/>
      <c r="AO476" s="221"/>
      <c r="AP476" s="221"/>
      <c r="AQ476" s="221"/>
      <c r="AR476" s="221"/>
      <c r="AS476" s="221"/>
      <c r="AT476" s="221"/>
      <c r="AU476" s="221"/>
      <c r="AV476" s="221"/>
      <c r="AW476" s="221"/>
      <c r="AX476" s="221"/>
      <c r="AY476" s="221"/>
      <c r="AZ476" s="221"/>
      <c r="BA476" s="221"/>
    </row>
    <row r="477" spans="1:53" ht="12.75">
      <c r="A477" s="221"/>
      <c r="B477" s="242"/>
      <c r="C477" s="242"/>
      <c r="D477" s="242"/>
      <c r="E477" s="242"/>
      <c r="F477" s="242"/>
      <c r="G477" s="242"/>
      <c r="H477" s="242"/>
      <c r="I477" s="242"/>
      <c r="J477" s="242"/>
      <c r="K477" s="242"/>
      <c r="L477" s="242"/>
      <c r="M477" s="242"/>
      <c r="N477" s="221"/>
      <c r="O477" s="221"/>
      <c r="P477" s="221"/>
      <c r="Q477" s="221"/>
      <c r="R477" s="221"/>
      <c r="S477" s="221"/>
      <c r="T477" s="221"/>
      <c r="U477" s="221"/>
      <c r="V477" s="221"/>
      <c r="W477" s="221"/>
      <c r="X477" s="221"/>
      <c r="Y477" s="221"/>
      <c r="AC477" s="221"/>
      <c r="AD477" s="221"/>
      <c r="AE477" s="221"/>
      <c r="AF477" s="221"/>
      <c r="AG477" s="221"/>
      <c r="AH477" s="221"/>
      <c r="AI477" s="221"/>
      <c r="AJ477" s="221"/>
      <c r="AK477" s="221"/>
      <c r="AL477" s="221"/>
      <c r="AM477" s="221"/>
      <c r="AN477" s="221"/>
      <c r="AO477" s="221"/>
      <c r="AP477" s="221"/>
      <c r="AQ477" s="221"/>
      <c r="AR477" s="221"/>
      <c r="AS477" s="221"/>
      <c r="AT477" s="221"/>
      <c r="AU477" s="221"/>
      <c r="AV477" s="221"/>
      <c r="AW477" s="221"/>
      <c r="AX477" s="221"/>
      <c r="AY477" s="221"/>
      <c r="AZ477" s="221"/>
      <c r="BA477" s="221"/>
    </row>
    <row r="478" spans="1:53" ht="12.75">
      <c r="A478" s="221"/>
      <c r="B478" s="242"/>
      <c r="C478" s="242"/>
      <c r="D478" s="242"/>
      <c r="E478" s="242"/>
      <c r="F478" s="242"/>
      <c r="G478" s="242"/>
      <c r="H478" s="242"/>
      <c r="I478" s="242"/>
      <c r="J478" s="242"/>
      <c r="K478" s="242"/>
      <c r="L478" s="242"/>
      <c r="M478" s="242"/>
      <c r="N478" s="221"/>
      <c r="O478" s="221"/>
      <c r="P478" s="221"/>
      <c r="Q478" s="221"/>
      <c r="R478" s="221"/>
      <c r="S478" s="221"/>
      <c r="T478" s="221"/>
      <c r="U478" s="221"/>
      <c r="V478" s="221"/>
      <c r="W478" s="221"/>
      <c r="X478" s="221"/>
      <c r="Y478" s="221"/>
      <c r="AC478" s="221"/>
      <c r="AD478" s="221"/>
      <c r="AE478" s="221"/>
      <c r="AF478" s="221"/>
      <c r="AG478" s="221"/>
      <c r="AH478" s="221"/>
      <c r="AI478" s="221"/>
      <c r="AJ478" s="221"/>
      <c r="AK478" s="221"/>
      <c r="AL478" s="221"/>
      <c r="AM478" s="221"/>
      <c r="AN478" s="221"/>
      <c r="AO478" s="221"/>
      <c r="AP478" s="221"/>
      <c r="AQ478" s="221"/>
      <c r="AR478" s="221"/>
      <c r="AS478" s="221"/>
      <c r="AT478" s="221"/>
      <c r="AU478" s="221"/>
      <c r="AV478" s="221"/>
      <c r="AW478" s="221"/>
      <c r="AX478" s="221"/>
      <c r="AY478" s="221"/>
      <c r="AZ478" s="221"/>
      <c r="BA478" s="221"/>
    </row>
    <row r="479" spans="1:53" ht="12.75">
      <c r="A479" s="221"/>
      <c r="B479" s="242"/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2"/>
      <c r="N479" s="221"/>
      <c r="O479" s="221"/>
      <c r="P479" s="221"/>
      <c r="Q479" s="221"/>
      <c r="R479" s="221"/>
      <c r="S479" s="221"/>
      <c r="T479" s="221"/>
      <c r="U479" s="221"/>
      <c r="V479" s="221"/>
      <c r="W479" s="221"/>
      <c r="X479" s="221"/>
      <c r="Y479" s="221"/>
      <c r="AC479" s="221"/>
      <c r="AD479" s="221"/>
      <c r="AE479" s="221"/>
      <c r="AF479" s="221"/>
      <c r="AG479" s="221"/>
      <c r="AH479" s="221"/>
      <c r="AI479" s="221"/>
      <c r="AJ479" s="221"/>
      <c r="AK479" s="221"/>
      <c r="AL479" s="221"/>
      <c r="AM479" s="221"/>
      <c r="AN479" s="221"/>
      <c r="AO479" s="221"/>
      <c r="AP479" s="221"/>
      <c r="AQ479" s="221"/>
      <c r="AR479" s="221"/>
      <c r="AS479" s="221"/>
      <c r="AT479" s="221"/>
      <c r="AU479" s="221"/>
      <c r="AV479" s="221"/>
      <c r="AW479" s="221"/>
      <c r="AX479" s="221"/>
      <c r="AY479" s="221"/>
      <c r="AZ479" s="221"/>
      <c r="BA479" s="221"/>
    </row>
    <row r="480" spans="1:53" ht="12.75">
      <c r="A480" s="221"/>
      <c r="B480" s="242"/>
      <c r="C480" s="242"/>
      <c r="D480" s="242"/>
      <c r="E480" s="242"/>
      <c r="F480" s="242"/>
      <c r="G480" s="242"/>
      <c r="H480" s="242"/>
      <c r="I480" s="242"/>
      <c r="J480" s="242"/>
      <c r="K480" s="242"/>
      <c r="L480" s="242"/>
      <c r="M480" s="242"/>
      <c r="N480" s="221"/>
      <c r="O480" s="221"/>
      <c r="P480" s="221"/>
      <c r="Q480" s="221"/>
      <c r="R480" s="221"/>
      <c r="S480" s="221"/>
      <c r="T480" s="221"/>
      <c r="U480" s="221"/>
      <c r="V480" s="221"/>
      <c r="W480" s="221"/>
      <c r="X480" s="221"/>
      <c r="Y480" s="221"/>
      <c r="AC480" s="221"/>
      <c r="AD480" s="221"/>
      <c r="AE480" s="221"/>
      <c r="AF480" s="221"/>
      <c r="AG480" s="221"/>
      <c r="AH480" s="221"/>
      <c r="AI480" s="221"/>
      <c r="AJ480" s="221"/>
      <c r="AK480" s="221"/>
      <c r="AL480" s="221"/>
      <c r="AM480" s="221"/>
      <c r="AN480" s="221"/>
      <c r="AO480" s="221"/>
      <c r="AP480" s="221"/>
      <c r="AQ480" s="221"/>
      <c r="AR480" s="221"/>
      <c r="AS480" s="221"/>
      <c r="AT480" s="221"/>
      <c r="AU480" s="221"/>
      <c r="AV480" s="221"/>
      <c r="AW480" s="221"/>
      <c r="AX480" s="221"/>
      <c r="AY480" s="221"/>
      <c r="AZ480" s="221"/>
      <c r="BA480" s="221"/>
    </row>
    <row r="481" spans="1:53" ht="12.75">
      <c r="A481" s="221"/>
      <c r="B481" s="242"/>
      <c r="C481" s="242"/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21"/>
      <c r="O481" s="221"/>
      <c r="P481" s="221"/>
      <c r="Q481" s="221"/>
      <c r="R481" s="221"/>
      <c r="S481" s="221"/>
      <c r="T481" s="221"/>
      <c r="U481" s="221"/>
      <c r="V481" s="221"/>
      <c r="W481" s="221"/>
      <c r="X481" s="221"/>
      <c r="Y481" s="221"/>
      <c r="AC481" s="221"/>
      <c r="AD481" s="221"/>
      <c r="AE481" s="221"/>
      <c r="AF481" s="221"/>
      <c r="AG481" s="221"/>
      <c r="AH481" s="221"/>
      <c r="AI481" s="221"/>
      <c r="AJ481" s="221"/>
      <c r="AK481" s="221"/>
      <c r="AL481" s="221"/>
      <c r="AM481" s="221"/>
      <c r="AN481" s="221"/>
      <c r="AO481" s="221"/>
      <c r="AP481" s="221"/>
      <c r="AQ481" s="221"/>
      <c r="AR481" s="221"/>
      <c r="AS481" s="221"/>
      <c r="AT481" s="221"/>
      <c r="AU481" s="221"/>
      <c r="AV481" s="221"/>
      <c r="AW481" s="221"/>
      <c r="AX481" s="221"/>
      <c r="AY481" s="221"/>
      <c r="AZ481" s="221"/>
      <c r="BA481" s="221"/>
    </row>
    <row r="482" spans="1:53" ht="12.75">
      <c r="A482" s="221"/>
      <c r="B482" s="242"/>
      <c r="C482" s="242"/>
      <c r="D482" s="242"/>
      <c r="E482" s="242"/>
      <c r="F482" s="242"/>
      <c r="G482" s="242"/>
      <c r="H482" s="242"/>
      <c r="I482" s="242"/>
      <c r="J482" s="242"/>
      <c r="K482" s="242"/>
      <c r="L482" s="242"/>
      <c r="M482" s="242"/>
      <c r="N482" s="221"/>
      <c r="O482" s="221"/>
      <c r="P482" s="221"/>
      <c r="Q482" s="221"/>
      <c r="R482" s="221"/>
      <c r="S482" s="221"/>
      <c r="T482" s="221"/>
      <c r="U482" s="221"/>
      <c r="V482" s="221"/>
      <c r="W482" s="221"/>
      <c r="X482" s="221"/>
      <c r="Y482" s="221"/>
      <c r="AC482" s="221"/>
      <c r="AD482" s="221"/>
      <c r="AE482" s="221"/>
      <c r="AF482" s="221"/>
      <c r="AG482" s="221"/>
      <c r="AH482" s="221"/>
      <c r="AI482" s="221"/>
      <c r="AJ482" s="221"/>
      <c r="AK482" s="221"/>
      <c r="AL482" s="221"/>
      <c r="AM482" s="221"/>
      <c r="AN482" s="221"/>
      <c r="AO482" s="221"/>
      <c r="AP482" s="221"/>
      <c r="AQ482" s="221"/>
      <c r="AR482" s="221"/>
      <c r="AS482" s="221"/>
      <c r="AT482" s="221"/>
      <c r="AU482" s="221"/>
      <c r="AV482" s="221"/>
      <c r="AW482" s="221"/>
      <c r="AX482" s="221"/>
      <c r="AY482" s="221"/>
      <c r="AZ482" s="221"/>
      <c r="BA482" s="221"/>
    </row>
    <row r="483" spans="1:53" ht="12.75">
      <c r="A483" s="221"/>
      <c r="B483" s="242"/>
      <c r="C483" s="242"/>
      <c r="D483" s="242"/>
      <c r="E483" s="242"/>
      <c r="F483" s="242"/>
      <c r="G483" s="242"/>
      <c r="H483" s="242"/>
      <c r="I483" s="242"/>
      <c r="J483" s="242"/>
      <c r="K483" s="242"/>
      <c r="L483" s="242"/>
      <c r="M483" s="242"/>
      <c r="N483" s="221"/>
      <c r="O483" s="221"/>
      <c r="P483" s="221"/>
      <c r="Q483" s="221"/>
      <c r="R483" s="221"/>
      <c r="S483" s="221"/>
      <c r="T483" s="221"/>
      <c r="U483" s="221"/>
      <c r="V483" s="221"/>
      <c r="W483" s="221"/>
      <c r="X483" s="221"/>
      <c r="Y483" s="221"/>
      <c r="AC483" s="221"/>
      <c r="AD483" s="221"/>
      <c r="AE483" s="221"/>
      <c r="AF483" s="221"/>
      <c r="AG483" s="221"/>
      <c r="AH483" s="221"/>
      <c r="AI483" s="221"/>
      <c r="AJ483" s="221"/>
      <c r="AK483" s="221"/>
      <c r="AL483" s="221"/>
      <c r="AM483" s="221"/>
      <c r="AN483" s="221"/>
      <c r="AO483" s="221"/>
      <c r="AP483" s="221"/>
      <c r="AQ483" s="221"/>
      <c r="AR483" s="221"/>
      <c r="AS483" s="221"/>
      <c r="AT483" s="221"/>
      <c r="AU483" s="221"/>
      <c r="AV483" s="221"/>
      <c r="AW483" s="221"/>
      <c r="AX483" s="221"/>
      <c r="AY483" s="221"/>
      <c r="AZ483" s="221"/>
      <c r="BA483" s="221"/>
    </row>
    <row r="484" spans="1:53" ht="12.75">
      <c r="A484" s="221"/>
      <c r="B484" s="242"/>
      <c r="C484" s="242"/>
      <c r="D484" s="242"/>
      <c r="E484" s="242"/>
      <c r="F484" s="242"/>
      <c r="G484" s="242"/>
      <c r="H484" s="242"/>
      <c r="I484" s="242"/>
      <c r="J484" s="242"/>
      <c r="K484" s="242"/>
      <c r="L484" s="242"/>
      <c r="M484" s="242"/>
      <c r="N484" s="221"/>
      <c r="O484" s="221"/>
      <c r="P484" s="221"/>
      <c r="Q484" s="221"/>
      <c r="R484" s="221"/>
      <c r="S484" s="221"/>
      <c r="T484" s="221"/>
      <c r="U484" s="221"/>
      <c r="V484" s="221"/>
      <c r="W484" s="221"/>
      <c r="X484" s="221"/>
      <c r="Y484" s="221"/>
      <c r="AC484" s="221"/>
      <c r="AD484" s="221"/>
      <c r="AE484" s="221"/>
      <c r="AF484" s="221"/>
      <c r="AG484" s="221"/>
      <c r="AH484" s="221"/>
      <c r="AI484" s="221"/>
      <c r="AJ484" s="221"/>
      <c r="AK484" s="221"/>
      <c r="AL484" s="221"/>
      <c r="AM484" s="221"/>
      <c r="AN484" s="221"/>
      <c r="AO484" s="221"/>
      <c r="AP484" s="221"/>
      <c r="AQ484" s="221"/>
      <c r="AR484" s="221"/>
      <c r="AS484" s="221"/>
      <c r="AT484" s="221"/>
      <c r="AU484" s="221"/>
      <c r="AV484" s="221"/>
      <c r="AW484" s="221"/>
      <c r="AX484" s="221"/>
      <c r="AY484" s="221"/>
      <c r="AZ484" s="221"/>
      <c r="BA484" s="221"/>
    </row>
    <row r="485" spans="1:53" ht="12.75">
      <c r="A485" s="221"/>
      <c r="B485" s="242"/>
      <c r="C485" s="242"/>
      <c r="D485" s="242"/>
      <c r="E485" s="242"/>
      <c r="F485" s="242"/>
      <c r="G485" s="242"/>
      <c r="H485" s="242"/>
      <c r="I485" s="242"/>
      <c r="J485" s="242"/>
      <c r="K485" s="242"/>
      <c r="L485" s="242"/>
      <c r="M485" s="242"/>
      <c r="N485" s="221"/>
      <c r="O485" s="221"/>
      <c r="P485" s="221"/>
      <c r="Q485" s="221"/>
      <c r="R485" s="221"/>
      <c r="S485" s="221"/>
      <c r="T485" s="221"/>
      <c r="U485" s="221"/>
      <c r="V485" s="221"/>
      <c r="W485" s="221"/>
      <c r="X485" s="221"/>
      <c r="Y485" s="221"/>
      <c r="AC485" s="221"/>
      <c r="AD485" s="221"/>
      <c r="AE485" s="221"/>
      <c r="AF485" s="221"/>
      <c r="AG485" s="221"/>
      <c r="AH485" s="221"/>
      <c r="AI485" s="221"/>
      <c r="AJ485" s="221"/>
      <c r="AK485" s="221"/>
      <c r="AL485" s="221"/>
      <c r="AM485" s="221"/>
      <c r="AN485" s="221"/>
      <c r="AO485" s="221"/>
      <c r="AP485" s="221"/>
      <c r="AQ485" s="221"/>
      <c r="AR485" s="221"/>
      <c r="AS485" s="221"/>
      <c r="AT485" s="221"/>
      <c r="AU485" s="221"/>
      <c r="AV485" s="221"/>
      <c r="AW485" s="221"/>
      <c r="AX485" s="221"/>
      <c r="AY485" s="221"/>
      <c r="AZ485" s="221"/>
      <c r="BA485" s="221"/>
    </row>
    <row r="486" spans="1:53" ht="12.75">
      <c r="A486" s="221"/>
      <c r="B486" s="24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  <c r="N486" s="221"/>
      <c r="O486" s="221"/>
      <c r="P486" s="221"/>
      <c r="Q486" s="221"/>
      <c r="R486" s="221"/>
      <c r="S486" s="221"/>
      <c r="T486" s="221"/>
      <c r="U486" s="221"/>
      <c r="V486" s="221"/>
      <c r="W486" s="221"/>
      <c r="X486" s="221"/>
      <c r="Y486" s="221"/>
      <c r="AC486" s="221"/>
      <c r="AD486" s="221"/>
      <c r="AE486" s="221"/>
      <c r="AF486" s="221"/>
      <c r="AG486" s="221"/>
      <c r="AH486" s="221"/>
      <c r="AI486" s="221"/>
      <c r="AJ486" s="221"/>
      <c r="AK486" s="221"/>
      <c r="AL486" s="221"/>
      <c r="AM486" s="221"/>
      <c r="AN486" s="221"/>
      <c r="AO486" s="221"/>
      <c r="AP486" s="221"/>
      <c r="AQ486" s="221"/>
      <c r="AR486" s="221"/>
      <c r="AS486" s="221"/>
      <c r="AT486" s="221"/>
      <c r="AU486" s="221"/>
      <c r="AV486" s="221"/>
      <c r="AW486" s="221"/>
      <c r="AX486" s="221"/>
      <c r="AY486" s="221"/>
      <c r="AZ486" s="221"/>
      <c r="BA486" s="221"/>
    </row>
    <row r="487" spans="1:53" ht="12.75">
      <c r="A487" s="221"/>
      <c r="B487" s="242"/>
      <c r="C487" s="242"/>
      <c r="D487" s="242"/>
      <c r="E487" s="242"/>
      <c r="F487" s="242"/>
      <c r="G487" s="242"/>
      <c r="H487" s="242"/>
      <c r="I487" s="242"/>
      <c r="J487" s="242"/>
      <c r="K487" s="242"/>
      <c r="L487" s="242"/>
      <c r="M487" s="242"/>
      <c r="N487" s="221"/>
      <c r="O487" s="221"/>
      <c r="P487" s="221"/>
      <c r="Q487" s="221"/>
      <c r="R487" s="221"/>
      <c r="S487" s="221"/>
      <c r="T487" s="221"/>
      <c r="U487" s="221"/>
      <c r="V487" s="221"/>
      <c r="W487" s="221"/>
      <c r="X487" s="221"/>
      <c r="Y487" s="221"/>
      <c r="AC487" s="221"/>
      <c r="AD487" s="221"/>
      <c r="AE487" s="221"/>
      <c r="AF487" s="221"/>
      <c r="AG487" s="221"/>
      <c r="AH487" s="221"/>
      <c r="AI487" s="221"/>
      <c r="AJ487" s="221"/>
      <c r="AK487" s="221"/>
      <c r="AL487" s="221"/>
      <c r="AM487" s="221"/>
      <c r="AN487" s="221"/>
      <c r="AO487" s="221"/>
      <c r="AP487" s="221"/>
      <c r="AQ487" s="221"/>
      <c r="AR487" s="221"/>
      <c r="AS487" s="221"/>
      <c r="AT487" s="221"/>
      <c r="AU487" s="221"/>
      <c r="AV487" s="221"/>
      <c r="AW487" s="221"/>
      <c r="AX487" s="221"/>
      <c r="AY487" s="221"/>
      <c r="AZ487" s="221"/>
      <c r="BA487" s="221"/>
    </row>
    <row r="488" spans="1:53" ht="12.75">
      <c r="A488" s="221"/>
      <c r="B488" s="24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  <c r="N488" s="221"/>
      <c r="O488" s="221"/>
      <c r="P488" s="221"/>
      <c r="Q488" s="221"/>
      <c r="R488" s="221"/>
      <c r="S488" s="221"/>
      <c r="T488" s="221"/>
      <c r="U488" s="221"/>
      <c r="V488" s="221"/>
      <c r="W488" s="221"/>
      <c r="X488" s="221"/>
      <c r="Y488" s="221"/>
      <c r="AC488" s="221"/>
      <c r="AD488" s="221"/>
      <c r="AE488" s="221"/>
      <c r="AF488" s="221"/>
      <c r="AG488" s="221"/>
      <c r="AH488" s="221"/>
      <c r="AI488" s="221"/>
      <c r="AJ488" s="221"/>
      <c r="AK488" s="221"/>
      <c r="AL488" s="221"/>
      <c r="AM488" s="221"/>
      <c r="AN488" s="221"/>
      <c r="AO488" s="221"/>
      <c r="AP488" s="221"/>
      <c r="AQ488" s="221"/>
      <c r="AR488" s="221"/>
      <c r="AS488" s="221"/>
      <c r="AT488" s="221"/>
      <c r="AU488" s="221"/>
      <c r="AV488" s="221"/>
      <c r="AW488" s="221"/>
      <c r="AX488" s="221"/>
      <c r="AY488" s="221"/>
      <c r="AZ488" s="221"/>
      <c r="BA488" s="221"/>
    </row>
    <row r="489" spans="1:53" ht="12.75">
      <c r="A489" s="221"/>
      <c r="B489" s="242"/>
      <c r="C489" s="242"/>
      <c r="D489" s="242"/>
      <c r="E489" s="242"/>
      <c r="F489" s="242"/>
      <c r="G489" s="242"/>
      <c r="H489" s="242"/>
      <c r="I489" s="242"/>
      <c r="J489" s="242"/>
      <c r="K489" s="242"/>
      <c r="L489" s="242"/>
      <c r="M489" s="242"/>
      <c r="N489" s="221"/>
      <c r="O489" s="221"/>
      <c r="P489" s="221"/>
      <c r="Q489" s="221"/>
      <c r="R489" s="221"/>
      <c r="S489" s="221"/>
      <c r="T489" s="221"/>
      <c r="U489" s="221"/>
      <c r="V489" s="221"/>
      <c r="W489" s="221"/>
      <c r="X489" s="221"/>
      <c r="Y489" s="221"/>
      <c r="AC489" s="221"/>
      <c r="AD489" s="221"/>
      <c r="AE489" s="221"/>
      <c r="AF489" s="221"/>
      <c r="AG489" s="221"/>
      <c r="AH489" s="221"/>
      <c r="AI489" s="221"/>
      <c r="AJ489" s="221"/>
      <c r="AK489" s="221"/>
      <c r="AL489" s="221"/>
      <c r="AM489" s="221"/>
      <c r="AN489" s="221"/>
      <c r="AO489" s="221"/>
      <c r="AP489" s="221"/>
      <c r="AQ489" s="221"/>
      <c r="AR489" s="221"/>
      <c r="AS489" s="221"/>
      <c r="AT489" s="221"/>
      <c r="AU489" s="221"/>
      <c r="AV489" s="221"/>
      <c r="AW489" s="221"/>
      <c r="AX489" s="221"/>
      <c r="AY489" s="221"/>
      <c r="AZ489" s="221"/>
      <c r="BA489" s="221"/>
    </row>
    <row r="490" spans="1:53" ht="12.75">
      <c r="A490" s="221"/>
      <c r="B490" s="242"/>
      <c r="C490" s="242"/>
      <c r="D490" s="242"/>
      <c r="E490" s="242"/>
      <c r="F490" s="242"/>
      <c r="G490" s="242"/>
      <c r="H490" s="242"/>
      <c r="I490" s="242"/>
      <c r="J490" s="242"/>
      <c r="K490" s="242"/>
      <c r="L490" s="242"/>
      <c r="M490" s="242"/>
      <c r="N490" s="221"/>
      <c r="O490" s="221"/>
      <c r="P490" s="221"/>
      <c r="Q490" s="221"/>
      <c r="R490" s="221"/>
      <c r="S490" s="221"/>
      <c r="T490" s="221"/>
      <c r="U490" s="221"/>
      <c r="V490" s="221"/>
      <c r="W490" s="221"/>
      <c r="X490" s="221"/>
      <c r="Y490" s="221"/>
      <c r="AC490" s="221"/>
      <c r="AD490" s="221"/>
      <c r="AE490" s="221"/>
      <c r="AF490" s="221"/>
      <c r="AG490" s="221"/>
      <c r="AH490" s="221"/>
      <c r="AI490" s="221"/>
      <c r="AJ490" s="221"/>
      <c r="AK490" s="221"/>
      <c r="AL490" s="221"/>
      <c r="AM490" s="221"/>
      <c r="AN490" s="221"/>
      <c r="AO490" s="221"/>
      <c r="AP490" s="221"/>
      <c r="AQ490" s="221"/>
      <c r="AR490" s="221"/>
      <c r="AS490" s="221"/>
      <c r="AT490" s="221"/>
      <c r="AU490" s="221"/>
      <c r="AV490" s="221"/>
      <c r="AW490" s="221"/>
      <c r="AX490" s="221"/>
      <c r="AY490" s="221"/>
      <c r="AZ490" s="221"/>
      <c r="BA490" s="221"/>
    </row>
    <row r="491" spans="1:53" ht="12.75">
      <c r="A491" s="221"/>
      <c r="B491" s="242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21"/>
      <c r="O491" s="221"/>
      <c r="P491" s="221"/>
      <c r="Q491" s="221"/>
      <c r="R491" s="221"/>
      <c r="S491" s="221"/>
      <c r="T491" s="221"/>
      <c r="U491" s="221"/>
      <c r="V491" s="221"/>
      <c r="W491" s="221"/>
      <c r="X491" s="221"/>
      <c r="Y491" s="221"/>
      <c r="AC491" s="221"/>
      <c r="AD491" s="221"/>
      <c r="AE491" s="221"/>
      <c r="AF491" s="221"/>
      <c r="AG491" s="221"/>
      <c r="AH491" s="221"/>
      <c r="AI491" s="221"/>
      <c r="AJ491" s="221"/>
      <c r="AK491" s="221"/>
      <c r="AL491" s="221"/>
      <c r="AM491" s="221"/>
      <c r="AN491" s="221"/>
      <c r="AO491" s="221"/>
      <c r="AP491" s="221"/>
      <c r="AQ491" s="221"/>
      <c r="AR491" s="221"/>
      <c r="AS491" s="221"/>
      <c r="AT491" s="221"/>
      <c r="AU491" s="221"/>
      <c r="AV491" s="221"/>
      <c r="AW491" s="221"/>
      <c r="AX491" s="221"/>
      <c r="AY491" s="221"/>
      <c r="AZ491" s="221"/>
      <c r="BA491" s="221"/>
    </row>
    <row r="492" spans="1:53" ht="12.75">
      <c r="A492" s="221"/>
      <c r="B492" s="242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21"/>
      <c r="O492" s="221"/>
      <c r="P492" s="221"/>
      <c r="Q492" s="221"/>
      <c r="R492" s="221"/>
      <c r="S492" s="221"/>
      <c r="T492" s="221"/>
      <c r="U492" s="221"/>
      <c r="V492" s="221"/>
      <c r="W492" s="221"/>
      <c r="X492" s="221"/>
      <c r="Y492" s="221"/>
      <c r="AC492" s="221"/>
      <c r="AD492" s="221"/>
      <c r="AE492" s="221"/>
      <c r="AF492" s="221"/>
      <c r="AG492" s="221"/>
      <c r="AH492" s="221"/>
      <c r="AI492" s="221"/>
      <c r="AJ492" s="221"/>
      <c r="AK492" s="221"/>
      <c r="AL492" s="221"/>
      <c r="AM492" s="221"/>
      <c r="AN492" s="221"/>
      <c r="AO492" s="221"/>
      <c r="AP492" s="221"/>
      <c r="AQ492" s="221"/>
      <c r="AR492" s="221"/>
      <c r="AS492" s="221"/>
      <c r="AT492" s="221"/>
      <c r="AU492" s="221"/>
      <c r="AV492" s="221"/>
      <c r="AW492" s="221"/>
      <c r="AX492" s="221"/>
      <c r="AY492" s="221"/>
      <c r="AZ492" s="221"/>
      <c r="BA492" s="221"/>
    </row>
    <row r="493" spans="1:53" ht="12.75">
      <c r="A493" s="221"/>
      <c r="B493" s="242"/>
      <c r="C493" s="242"/>
      <c r="D493" s="242"/>
      <c r="E493" s="242"/>
      <c r="F493" s="242"/>
      <c r="G493" s="242"/>
      <c r="H493" s="242"/>
      <c r="I493" s="242"/>
      <c r="J493" s="242"/>
      <c r="K493" s="242"/>
      <c r="L493" s="242"/>
      <c r="M493" s="242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1"/>
      <c r="AC493" s="221"/>
      <c r="AD493" s="221"/>
      <c r="AE493" s="221"/>
      <c r="AF493" s="221"/>
      <c r="AG493" s="221"/>
      <c r="AH493" s="221"/>
      <c r="AI493" s="221"/>
      <c r="AJ493" s="221"/>
      <c r="AK493" s="221"/>
      <c r="AL493" s="221"/>
      <c r="AM493" s="221"/>
      <c r="AN493" s="221"/>
      <c r="AO493" s="221"/>
      <c r="AP493" s="221"/>
      <c r="AQ493" s="221"/>
      <c r="AR493" s="221"/>
      <c r="AS493" s="221"/>
      <c r="AT493" s="221"/>
      <c r="AU493" s="221"/>
      <c r="AV493" s="221"/>
      <c r="AW493" s="221"/>
      <c r="AX493" s="221"/>
      <c r="AY493" s="221"/>
      <c r="AZ493" s="221"/>
      <c r="BA493" s="221"/>
    </row>
    <row r="494" spans="1:53" ht="12.75">
      <c r="A494" s="221"/>
      <c r="B494" s="242"/>
      <c r="C494" s="242"/>
      <c r="D494" s="242"/>
      <c r="E494" s="242"/>
      <c r="F494" s="242"/>
      <c r="G494" s="242"/>
      <c r="H494" s="242"/>
      <c r="I494" s="242"/>
      <c r="J494" s="242"/>
      <c r="K494" s="242"/>
      <c r="L494" s="242"/>
      <c r="M494" s="242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1"/>
      <c r="AC494" s="221"/>
      <c r="AD494" s="221"/>
      <c r="AE494" s="221"/>
      <c r="AF494" s="221"/>
      <c r="AG494" s="221"/>
      <c r="AH494" s="221"/>
      <c r="AI494" s="221"/>
      <c r="AJ494" s="221"/>
      <c r="AK494" s="221"/>
      <c r="AL494" s="221"/>
      <c r="AM494" s="221"/>
      <c r="AN494" s="221"/>
      <c r="AO494" s="221"/>
      <c r="AP494" s="221"/>
      <c r="AQ494" s="221"/>
      <c r="AR494" s="221"/>
      <c r="AS494" s="221"/>
      <c r="AT494" s="221"/>
      <c r="AU494" s="221"/>
      <c r="AV494" s="221"/>
      <c r="AW494" s="221"/>
      <c r="AX494" s="221"/>
      <c r="AY494" s="221"/>
      <c r="AZ494" s="221"/>
      <c r="BA494" s="221"/>
    </row>
    <row r="495" spans="1:53" ht="12.75">
      <c r="A495" s="221"/>
      <c r="B495" s="242"/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1"/>
      <c r="AC495" s="221"/>
      <c r="AD495" s="221"/>
      <c r="AE495" s="221"/>
      <c r="AF495" s="221"/>
      <c r="AG495" s="221"/>
      <c r="AH495" s="221"/>
      <c r="AI495" s="221"/>
      <c r="AJ495" s="221"/>
      <c r="AK495" s="221"/>
      <c r="AL495" s="221"/>
      <c r="AM495" s="221"/>
      <c r="AN495" s="221"/>
      <c r="AO495" s="221"/>
      <c r="AP495" s="221"/>
      <c r="AQ495" s="221"/>
      <c r="AR495" s="221"/>
      <c r="AS495" s="221"/>
      <c r="AT495" s="221"/>
      <c r="AU495" s="221"/>
      <c r="AV495" s="221"/>
      <c r="AW495" s="221"/>
      <c r="AX495" s="221"/>
      <c r="AY495" s="221"/>
      <c r="AZ495" s="221"/>
      <c r="BA495" s="221"/>
    </row>
    <row r="496" spans="1:53" ht="12.75">
      <c r="A496" s="221"/>
      <c r="B496" s="242"/>
      <c r="C496" s="242"/>
      <c r="D496" s="242"/>
      <c r="E496" s="242"/>
      <c r="F496" s="242"/>
      <c r="G496" s="242"/>
      <c r="H496" s="242"/>
      <c r="I496" s="242"/>
      <c r="J496" s="242"/>
      <c r="K496" s="242"/>
      <c r="L496" s="242"/>
      <c r="M496" s="242"/>
      <c r="N496" s="221"/>
      <c r="O496" s="221"/>
      <c r="P496" s="221"/>
      <c r="Q496" s="221"/>
      <c r="R496" s="221"/>
      <c r="S496" s="221"/>
      <c r="T496" s="221"/>
      <c r="U496" s="221"/>
      <c r="V496" s="221"/>
      <c r="W496" s="221"/>
      <c r="X496" s="221"/>
      <c r="Y496" s="221"/>
      <c r="AC496" s="221"/>
      <c r="AD496" s="221"/>
      <c r="AE496" s="221"/>
      <c r="AF496" s="221"/>
      <c r="AG496" s="221"/>
      <c r="AH496" s="221"/>
      <c r="AI496" s="221"/>
      <c r="AJ496" s="221"/>
      <c r="AK496" s="221"/>
      <c r="AL496" s="221"/>
      <c r="AM496" s="221"/>
      <c r="AN496" s="221"/>
      <c r="AO496" s="221"/>
      <c r="AP496" s="221"/>
      <c r="AQ496" s="221"/>
      <c r="AR496" s="221"/>
      <c r="AS496" s="221"/>
      <c r="AT496" s="221"/>
      <c r="AU496" s="221"/>
      <c r="AV496" s="221"/>
      <c r="AW496" s="221"/>
      <c r="AX496" s="221"/>
      <c r="AY496" s="221"/>
      <c r="AZ496" s="221"/>
      <c r="BA496" s="221"/>
    </row>
    <row r="497" spans="1:53" ht="12.75">
      <c r="A497" s="221"/>
      <c r="B497" s="242"/>
      <c r="C497" s="242"/>
      <c r="D497" s="242"/>
      <c r="E497" s="242"/>
      <c r="F497" s="242"/>
      <c r="G497" s="242"/>
      <c r="H497" s="242"/>
      <c r="I497" s="242"/>
      <c r="J497" s="242"/>
      <c r="K497" s="242"/>
      <c r="L497" s="242"/>
      <c r="M497" s="242"/>
      <c r="N497" s="221"/>
      <c r="O497" s="221"/>
      <c r="P497" s="221"/>
      <c r="Q497" s="221"/>
      <c r="R497" s="221"/>
      <c r="S497" s="221"/>
      <c r="T497" s="221"/>
      <c r="U497" s="221"/>
      <c r="V497" s="221"/>
      <c r="W497" s="221"/>
      <c r="X497" s="221"/>
      <c r="Y497" s="221"/>
      <c r="AC497" s="221"/>
      <c r="AD497" s="221"/>
      <c r="AE497" s="221"/>
      <c r="AF497" s="221"/>
      <c r="AG497" s="221"/>
      <c r="AH497" s="221"/>
      <c r="AI497" s="221"/>
      <c r="AJ497" s="221"/>
      <c r="AK497" s="221"/>
      <c r="AL497" s="221"/>
      <c r="AM497" s="221"/>
      <c r="AN497" s="221"/>
      <c r="AO497" s="221"/>
      <c r="AP497" s="221"/>
      <c r="AQ497" s="221"/>
      <c r="AR497" s="221"/>
      <c r="AS497" s="221"/>
      <c r="AT497" s="221"/>
      <c r="AU497" s="221"/>
      <c r="AV497" s="221"/>
      <c r="AW497" s="221"/>
      <c r="AX497" s="221"/>
      <c r="AY497" s="221"/>
      <c r="AZ497" s="221"/>
      <c r="BA497" s="221"/>
    </row>
    <row r="498" spans="1:53" ht="12.75">
      <c r="A498" s="221"/>
      <c r="B498" s="242"/>
      <c r="C498" s="242"/>
      <c r="D498" s="242"/>
      <c r="E498" s="242"/>
      <c r="F498" s="242"/>
      <c r="G498" s="242"/>
      <c r="H498" s="242"/>
      <c r="I498" s="242"/>
      <c r="J498" s="242"/>
      <c r="K498" s="242"/>
      <c r="L498" s="242"/>
      <c r="M498" s="242"/>
      <c r="N498" s="221"/>
      <c r="O498" s="221"/>
      <c r="P498" s="221"/>
      <c r="Q498" s="221"/>
      <c r="R498" s="221"/>
      <c r="S498" s="221"/>
      <c r="T498" s="221"/>
      <c r="U498" s="221"/>
      <c r="V498" s="221"/>
      <c r="W498" s="221"/>
      <c r="X498" s="221"/>
      <c r="Y498" s="221"/>
      <c r="AC498" s="221"/>
      <c r="AD498" s="221"/>
      <c r="AE498" s="221"/>
      <c r="AF498" s="221"/>
      <c r="AG498" s="221"/>
      <c r="AH498" s="221"/>
      <c r="AI498" s="221"/>
      <c r="AJ498" s="221"/>
      <c r="AK498" s="221"/>
      <c r="AL498" s="221"/>
      <c r="AM498" s="221"/>
      <c r="AN498" s="221"/>
      <c r="AO498" s="221"/>
      <c r="AP498" s="221"/>
      <c r="AQ498" s="221"/>
      <c r="AR498" s="221"/>
      <c r="AS498" s="221"/>
      <c r="AT498" s="221"/>
      <c r="AU498" s="221"/>
      <c r="AV498" s="221"/>
      <c r="AW498" s="221"/>
      <c r="AX498" s="221"/>
      <c r="AY498" s="221"/>
      <c r="AZ498" s="221"/>
      <c r="BA498" s="221"/>
    </row>
    <row r="499" spans="1:53" ht="12.75">
      <c r="A499" s="221"/>
      <c r="B499" s="242"/>
      <c r="C499" s="242"/>
      <c r="D499" s="242"/>
      <c r="E499" s="242"/>
      <c r="F499" s="242"/>
      <c r="G499" s="242"/>
      <c r="H499" s="242"/>
      <c r="I499" s="242"/>
      <c r="J499" s="242"/>
      <c r="K499" s="242"/>
      <c r="L499" s="242"/>
      <c r="M499" s="242"/>
      <c r="N499" s="221"/>
      <c r="O499" s="221"/>
      <c r="P499" s="221"/>
      <c r="Q499" s="221"/>
      <c r="R499" s="221"/>
      <c r="S499" s="221"/>
      <c r="T499" s="221"/>
      <c r="U499" s="221"/>
      <c r="V499" s="221"/>
      <c r="W499" s="221"/>
      <c r="X499" s="221"/>
      <c r="Y499" s="221"/>
      <c r="AC499" s="221"/>
      <c r="AD499" s="221"/>
      <c r="AE499" s="221"/>
      <c r="AF499" s="221"/>
      <c r="AG499" s="221"/>
      <c r="AH499" s="221"/>
      <c r="AI499" s="221"/>
      <c r="AJ499" s="221"/>
      <c r="AK499" s="221"/>
      <c r="AL499" s="221"/>
      <c r="AM499" s="221"/>
      <c r="AN499" s="221"/>
      <c r="AO499" s="221"/>
      <c r="AP499" s="221"/>
      <c r="AQ499" s="221"/>
      <c r="AR499" s="221"/>
      <c r="AS499" s="221"/>
      <c r="AT499" s="221"/>
      <c r="AU499" s="221"/>
      <c r="AV499" s="221"/>
      <c r="AW499" s="221"/>
      <c r="AX499" s="221"/>
      <c r="AY499" s="221"/>
      <c r="AZ499" s="221"/>
      <c r="BA499" s="221"/>
    </row>
    <row r="500" spans="1:53" ht="12.75">
      <c r="A500" s="221"/>
      <c r="B500" s="242"/>
      <c r="C500" s="242"/>
      <c r="D500" s="242"/>
      <c r="E500" s="242"/>
      <c r="F500" s="242"/>
      <c r="G500" s="242"/>
      <c r="H500" s="242"/>
      <c r="I500" s="242"/>
      <c r="J500" s="242"/>
      <c r="K500" s="242"/>
      <c r="L500" s="242"/>
      <c r="M500" s="242"/>
      <c r="N500" s="221"/>
      <c r="O500" s="221"/>
      <c r="P500" s="221"/>
      <c r="Q500" s="221"/>
      <c r="R500" s="221"/>
      <c r="S500" s="221"/>
      <c r="T500" s="221"/>
      <c r="U500" s="221"/>
      <c r="V500" s="221"/>
      <c r="W500" s="221"/>
      <c r="X500" s="221"/>
      <c r="Y500" s="221"/>
      <c r="AC500" s="221"/>
      <c r="AD500" s="221"/>
      <c r="AE500" s="221"/>
      <c r="AF500" s="221"/>
      <c r="AG500" s="221"/>
      <c r="AH500" s="221"/>
      <c r="AI500" s="221"/>
      <c r="AJ500" s="221"/>
      <c r="AK500" s="221"/>
      <c r="AL500" s="221"/>
      <c r="AM500" s="221"/>
      <c r="AN500" s="221"/>
      <c r="AO500" s="221"/>
      <c r="AP500" s="221"/>
      <c r="AQ500" s="221"/>
      <c r="AR500" s="221"/>
      <c r="AS500" s="221"/>
      <c r="AT500" s="221"/>
      <c r="AU500" s="221"/>
      <c r="AV500" s="221"/>
      <c r="AW500" s="221"/>
      <c r="AX500" s="221"/>
      <c r="AY500" s="221"/>
      <c r="AZ500" s="221"/>
      <c r="BA500" s="221"/>
    </row>
    <row r="501" spans="1:53" ht="12.75">
      <c r="A501" s="221"/>
      <c r="B501" s="242"/>
      <c r="C501" s="242"/>
      <c r="D501" s="242"/>
      <c r="E501" s="242"/>
      <c r="F501" s="242"/>
      <c r="G501" s="242"/>
      <c r="H501" s="242"/>
      <c r="I501" s="242"/>
      <c r="J501" s="242"/>
      <c r="K501" s="242"/>
      <c r="L501" s="242"/>
      <c r="M501" s="242"/>
      <c r="N501" s="221"/>
      <c r="O501" s="221"/>
      <c r="P501" s="221"/>
      <c r="Q501" s="221"/>
      <c r="R501" s="221"/>
      <c r="S501" s="221"/>
      <c r="T501" s="221"/>
      <c r="U501" s="221"/>
      <c r="V501" s="221"/>
      <c r="W501" s="221"/>
      <c r="X501" s="221"/>
      <c r="Y501" s="221"/>
      <c r="AC501" s="221"/>
      <c r="AD501" s="221"/>
      <c r="AE501" s="221"/>
      <c r="AF501" s="221"/>
      <c r="AG501" s="221"/>
      <c r="AH501" s="221"/>
      <c r="AI501" s="221"/>
      <c r="AJ501" s="221"/>
      <c r="AK501" s="221"/>
      <c r="AL501" s="221"/>
      <c r="AM501" s="221"/>
      <c r="AN501" s="221"/>
      <c r="AO501" s="221"/>
      <c r="AP501" s="221"/>
      <c r="AQ501" s="221"/>
      <c r="AR501" s="221"/>
      <c r="AS501" s="221"/>
      <c r="AT501" s="221"/>
      <c r="AU501" s="221"/>
      <c r="AV501" s="221"/>
      <c r="AW501" s="221"/>
      <c r="AX501" s="221"/>
      <c r="AY501" s="221"/>
      <c r="AZ501" s="221"/>
      <c r="BA501" s="221"/>
    </row>
    <row r="502" spans="1:53" ht="12.75">
      <c r="A502" s="221"/>
      <c r="B502" s="242"/>
      <c r="C502" s="242"/>
      <c r="D502" s="242"/>
      <c r="E502" s="242"/>
      <c r="F502" s="242"/>
      <c r="G502" s="242"/>
      <c r="H502" s="242"/>
      <c r="I502" s="242"/>
      <c r="J502" s="242"/>
      <c r="K502" s="242"/>
      <c r="L502" s="242"/>
      <c r="M502" s="242"/>
      <c r="N502" s="221"/>
      <c r="O502" s="221"/>
      <c r="P502" s="221"/>
      <c r="Q502" s="221"/>
      <c r="R502" s="221"/>
      <c r="S502" s="221"/>
      <c r="T502" s="221"/>
      <c r="U502" s="221"/>
      <c r="V502" s="221"/>
      <c r="W502" s="221"/>
      <c r="X502" s="221"/>
      <c r="Y502" s="221"/>
      <c r="AC502" s="221"/>
      <c r="AD502" s="221"/>
      <c r="AE502" s="221"/>
      <c r="AF502" s="221"/>
      <c r="AG502" s="221"/>
      <c r="AH502" s="221"/>
      <c r="AI502" s="221"/>
      <c r="AJ502" s="221"/>
      <c r="AK502" s="221"/>
      <c r="AL502" s="221"/>
      <c r="AM502" s="221"/>
      <c r="AN502" s="221"/>
      <c r="AO502" s="221"/>
      <c r="AP502" s="221"/>
      <c r="AQ502" s="221"/>
      <c r="AR502" s="221"/>
      <c r="AS502" s="221"/>
      <c r="AT502" s="221"/>
      <c r="AU502" s="221"/>
      <c r="AV502" s="221"/>
      <c r="AW502" s="221"/>
      <c r="AX502" s="221"/>
      <c r="AY502" s="221"/>
      <c r="AZ502" s="221"/>
      <c r="BA502" s="221"/>
    </row>
    <row r="503" spans="1:53" ht="12.75">
      <c r="A503" s="221"/>
      <c r="B503" s="242"/>
      <c r="C503" s="242"/>
      <c r="D503" s="242"/>
      <c r="E503" s="242"/>
      <c r="F503" s="242"/>
      <c r="G503" s="242"/>
      <c r="H503" s="242"/>
      <c r="I503" s="242"/>
      <c r="J503" s="242"/>
      <c r="K503" s="242"/>
      <c r="L503" s="242"/>
      <c r="M503" s="242"/>
      <c r="N503" s="221"/>
      <c r="O503" s="221"/>
      <c r="P503" s="221"/>
      <c r="Q503" s="221"/>
      <c r="R503" s="221"/>
      <c r="S503" s="221"/>
      <c r="T503" s="221"/>
      <c r="U503" s="221"/>
      <c r="V503" s="221"/>
      <c r="W503" s="221"/>
      <c r="X503" s="221"/>
      <c r="Y503" s="221"/>
      <c r="AC503" s="221"/>
      <c r="AD503" s="221"/>
      <c r="AE503" s="221"/>
      <c r="AF503" s="221"/>
      <c r="AG503" s="221"/>
      <c r="AH503" s="221"/>
      <c r="AI503" s="221"/>
      <c r="AJ503" s="221"/>
      <c r="AK503" s="221"/>
      <c r="AL503" s="221"/>
      <c r="AM503" s="221"/>
      <c r="AN503" s="221"/>
      <c r="AO503" s="221"/>
      <c r="AP503" s="221"/>
      <c r="AQ503" s="221"/>
      <c r="AR503" s="221"/>
      <c r="AS503" s="221"/>
      <c r="AT503" s="221"/>
      <c r="AU503" s="221"/>
      <c r="AV503" s="221"/>
      <c r="AW503" s="221"/>
      <c r="AX503" s="221"/>
      <c r="AY503" s="221"/>
      <c r="AZ503" s="221"/>
      <c r="BA503" s="221"/>
    </row>
    <row r="504" spans="1:53" ht="12.75">
      <c r="A504" s="221"/>
      <c r="B504" s="242"/>
      <c r="C504" s="242"/>
      <c r="D504" s="242"/>
      <c r="E504" s="242"/>
      <c r="F504" s="242"/>
      <c r="G504" s="242"/>
      <c r="H504" s="242"/>
      <c r="I504" s="242"/>
      <c r="J504" s="242"/>
      <c r="K504" s="242"/>
      <c r="L504" s="242"/>
      <c r="M504" s="242"/>
      <c r="N504" s="221"/>
      <c r="O504" s="221"/>
      <c r="P504" s="221"/>
      <c r="Q504" s="221"/>
      <c r="R504" s="221"/>
      <c r="S504" s="221"/>
      <c r="T504" s="221"/>
      <c r="U504" s="221"/>
      <c r="V504" s="221"/>
      <c r="W504" s="221"/>
      <c r="X504" s="221"/>
      <c r="Y504" s="221"/>
      <c r="AC504" s="221"/>
      <c r="AD504" s="221"/>
      <c r="AE504" s="221"/>
      <c r="AF504" s="221"/>
      <c r="AG504" s="221"/>
      <c r="AH504" s="221"/>
      <c r="AI504" s="221"/>
      <c r="AJ504" s="221"/>
      <c r="AK504" s="221"/>
      <c r="AL504" s="221"/>
      <c r="AM504" s="221"/>
      <c r="AN504" s="221"/>
      <c r="AO504" s="221"/>
      <c r="AP504" s="221"/>
      <c r="AQ504" s="221"/>
      <c r="AR504" s="221"/>
      <c r="AS504" s="221"/>
      <c r="AT504" s="221"/>
      <c r="AU504" s="221"/>
      <c r="AV504" s="221"/>
      <c r="AW504" s="221"/>
      <c r="AX504" s="221"/>
      <c r="AY504" s="221"/>
      <c r="AZ504" s="221"/>
      <c r="BA504" s="221"/>
    </row>
    <row r="505" spans="1:53" ht="12.75">
      <c r="A505" s="221"/>
      <c r="B505" s="242"/>
      <c r="C505" s="242"/>
      <c r="D505" s="242"/>
      <c r="E505" s="242"/>
      <c r="F505" s="242"/>
      <c r="G505" s="242"/>
      <c r="H505" s="242"/>
      <c r="I505" s="242"/>
      <c r="J505" s="242"/>
      <c r="K505" s="242"/>
      <c r="L505" s="242"/>
      <c r="M505" s="242"/>
      <c r="N505" s="221"/>
      <c r="O505" s="221"/>
      <c r="P505" s="221"/>
      <c r="Q505" s="221"/>
      <c r="R505" s="221"/>
      <c r="S505" s="221"/>
      <c r="T505" s="221"/>
      <c r="U505" s="221"/>
      <c r="V505" s="221"/>
      <c r="W505" s="221"/>
      <c r="X505" s="221"/>
      <c r="Y505" s="221"/>
      <c r="AC505" s="221"/>
      <c r="AD505" s="221"/>
      <c r="AE505" s="221"/>
      <c r="AF505" s="221"/>
      <c r="AG505" s="221"/>
      <c r="AH505" s="221"/>
      <c r="AI505" s="221"/>
      <c r="AJ505" s="221"/>
      <c r="AK505" s="221"/>
      <c r="AL505" s="221"/>
      <c r="AM505" s="221"/>
      <c r="AN505" s="221"/>
      <c r="AO505" s="221"/>
      <c r="AP505" s="221"/>
      <c r="AQ505" s="221"/>
      <c r="AR505" s="221"/>
      <c r="AS505" s="221"/>
      <c r="AT505" s="221"/>
      <c r="AU505" s="221"/>
      <c r="AV505" s="221"/>
      <c r="AW505" s="221"/>
      <c r="AX505" s="221"/>
      <c r="AY505" s="221"/>
      <c r="AZ505" s="221"/>
      <c r="BA505" s="221"/>
    </row>
    <row r="506" spans="1:53" ht="12.75">
      <c r="A506" s="221"/>
      <c r="B506" s="242"/>
      <c r="C506" s="242"/>
      <c r="D506" s="242"/>
      <c r="E506" s="242"/>
      <c r="F506" s="242"/>
      <c r="G506" s="242"/>
      <c r="H506" s="242"/>
      <c r="I506" s="242"/>
      <c r="J506" s="242"/>
      <c r="K506" s="242"/>
      <c r="L506" s="242"/>
      <c r="M506" s="242"/>
      <c r="N506" s="221"/>
      <c r="O506" s="221"/>
      <c r="P506" s="221"/>
      <c r="Q506" s="221"/>
      <c r="R506" s="221"/>
      <c r="S506" s="221"/>
      <c r="T506" s="221"/>
      <c r="U506" s="221"/>
      <c r="V506" s="221"/>
      <c r="W506" s="221"/>
      <c r="X506" s="221"/>
      <c r="Y506" s="221"/>
      <c r="AC506" s="221"/>
      <c r="AD506" s="221"/>
      <c r="AE506" s="221"/>
      <c r="AF506" s="221"/>
      <c r="AG506" s="221"/>
      <c r="AH506" s="221"/>
      <c r="AI506" s="221"/>
      <c r="AJ506" s="221"/>
      <c r="AK506" s="221"/>
      <c r="AL506" s="221"/>
      <c r="AM506" s="221"/>
      <c r="AN506" s="221"/>
      <c r="AO506" s="221"/>
      <c r="AP506" s="221"/>
      <c r="AQ506" s="221"/>
      <c r="AR506" s="221"/>
      <c r="AS506" s="221"/>
      <c r="AT506" s="221"/>
      <c r="AU506" s="221"/>
      <c r="AV506" s="221"/>
      <c r="AW506" s="221"/>
      <c r="AX506" s="221"/>
      <c r="AY506" s="221"/>
      <c r="AZ506" s="221"/>
      <c r="BA506" s="221"/>
    </row>
    <row r="507" spans="1:53" ht="12.75">
      <c r="A507" s="221"/>
      <c r="B507" s="242"/>
      <c r="C507" s="242"/>
      <c r="D507" s="242"/>
      <c r="E507" s="242"/>
      <c r="F507" s="242"/>
      <c r="G507" s="242"/>
      <c r="H507" s="242"/>
      <c r="I507" s="242"/>
      <c r="J507" s="242"/>
      <c r="K507" s="242"/>
      <c r="L507" s="242"/>
      <c r="M507" s="242"/>
      <c r="N507" s="221"/>
      <c r="O507" s="221"/>
      <c r="P507" s="221"/>
      <c r="Q507" s="221"/>
      <c r="R507" s="221"/>
      <c r="S507" s="221"/>
      <c r="T507" s="221"/>
      <c r="U507" s="221"/>
      <c r="V507" s="221"/>
      <c r="W507" s="221"/>
      <c r="X507" s="221"/>
      <c r="Y507" s="221"/>
      <c r="AC507" s="221"/>
      <c r="AD507" s="221"/>
      <c r="AE507" s="221"/>
      <c r="AF507" s="221"/>
      <c r="AG507" s="221"/>
      <c r="AH507" s="221"/>
      <c r="AI507" s="221"/>
      <c r="AJ507" s="221"/>
      <c r="AK507" s="221"/>
      <c r="AL507" s="221"/>
      <c r="AM507" s="221"/>
      <c r="AN507" s="221"/>
      <c r="AO507" s="221"/>
      <c r="AP507" s="221"/>
      <c r="AQ507" s="221"/>
      <c r="AR507" s="221"/>
      <c r="AS507" s="221"/>
      <c r="AT507" s="221"/>
      <c r="AU507" s="221"/>
      <c r="AV507" s="221"/>
      <c r="AW507" s="221"/>
      <c r="AX507" s="221"/>
      <c r="AY507" s="221"/>
      <c r="AZ507" s="221"/>
      <c r="BA507" s="221"/>
    </row>
    <row r="508" spans="1:53" ht="12.75">
      <c r="A508" s="221"/>
      <c r="B508" s="242"/>
      <c r="C508" s="242"/>
      <c r="D508" s="242"/>
      <c r="E508" s="242"/>
      <c r="F508" s="242"/>
      <c r="G508" s="242"/>
      <c r="H508" s="242"/>
      <c r="I508" s="242"/>
      <c r="J508" s="242"/>
      <c r="K508" s="242"/>
      <c r="L508" s="242"/>
      <c r="M508" s="242"/>
      <c r="N508" s="221"/>
      <c r="O508" s="221"/>
      <c r="P508" s="221"/>
      <c r="Q508" s="221"/>
      <c r="R508" s="221"/>
      <c r="S508" s="221"/>
      <c r="T508" s="221"/>
      <c r="U508" s="221"/>
      <c r="V508" s="221"/>
      <c r="W508" s="221"/>
      <c r="X508" s="221"/>
      <c r="Y508" s="221"/>
      <c r="AC508" s="221"/>
      <c r="AD508" s="221"/>
      <c r="AE508" s="221"/>
      <c r="AF508" s="221"/>
      <c r="AG508" s="221"/>
      <c r="AH508" s="221"/>
      <c r="AI508" s="221"/>
      <c r="AJ508" s="221"/>
      <c r="AK508" s="221"/>
      <c r="AL508" s="221"/>
      <c r="AM508" s="221"/>
      <c r="AN508" s="221"/>
      <c r="AO508" s="221"/>
      <c r="AP508" s="221"/>
      <c r="AQ508" s="221"/>
      <c r="AR508" s="221"/>
      <c r="AS508" s="221"/>
      <c r="AT508" s="221"/>
      <c r="AU508" s="221"/>
      <c r="AV508" s="221"/>
      <c r="AW508" s="221"/>
      <c r="AX508" s="221"/>
      <c r="AY508" s="221"/>
      <c r="AZ508" s="221"/>
      <c r="BA508" s="221"/>
    </row>
    <row r="509" spans="1:53" ht="12.75">
      <c r="A509" s="221"/>
      <c r="B509" s="242"/>
      <c r="C509" s="242"/>
      <c r="D509" s="242"/>
      <c r="E509" s="242"/>
      <c r="F509" s="242"/>
      <c r="G509" s="242"/>
      <c r="H509" s="242"/>
      <c r="I509" s="242"/>
      <c r="J509" s="242"/>
      <c r="K509" s="242"/>
      <c r="L509" s="242"/>
      <c r="M509" s="242"/>
      <c r="N509" s="221"/>
      <c r="O509" s="221"/>
      <c r="P509" s="221"/>
      <c r="Q509" s="221"/>
      <c r="R509" s="221"/>
      <c r="S509" s="221"/>
      <c r="T509" s="221"/>
      <c r="U509" s="221"/>
      <c r="V509" s="221"/>
      <c r="W509" s="221"/>
      <c r="X509" s="221"/>
      <c r="Y509" s="221"/>
      <c r="AC509" s="221"/>
      <c r="AD509" s="221"/>
      <c r="AE509" s="221"/>
      <c r="AF509" s="221"/>
      <c r="AG509" s="221"/>
      <c r="AH509" s="221"/>
      <c r="AI509" s="221"/>
      <c r="AJ509" s="221"/>
      <c r="AK509" s="221"/>
      <c r="AL509" s="221"/>
      <c r="AM509" s="221"/>
      <c r="AN509" s="221"/>
      <c r="AO509" s="221"/>
      <c r="AP509" s="221"/>
      <c r="AQ509" s="221"/>
      <c r="AR509" s="221"/>
      <c r="AS509" s="221"/>
      <c r="AT509" s="221"/>
      <c r="AU509" s="221"/>
      <c r="AV509" s="221"/>
      <c r="AW509" s="221"/>
      <c r="AX509" s="221"/>
      <c r="AY509" s="221"/>
      <c r="AZ509" s="221"/>
      <c r="BA509" s="221"/>
    </row>
    <row r="510" spans="1:53" ht="12.75">
      <c r="A510" s="221"/>
      <c r="B510" s="242"/>
      <c r="C510" s="242"/>
      <c r="D510" s="242"/>
      <c r="E510" s="242"/>
      <c r="F510" s="242"/>
      <c r="G510" s="242"/>
      <c r="H510" s="242"/>
      <c r="I510" s="242"/>
      <c r="J510" s="242"/>
      <c r="K510" s="242"/>
      <c r="L510" s="242"/>
      <c r="M510" s="242"/>
      <c r="N510" s="221"/>
      <c r="O510" s="221"/>
      <c r="P510" s="221"/>
      <c r="Q510" s="221"/>
      <c r="R510" s="221"/>
      <c r="S510" s="221"/>
      <c r="T510" s="221"/>
      <c r="U510" s="221"/>
      <c r="V510" s="221"/>
      <c r="W510" s="221"/>
      <c r="X510" s="221"/>
      <c r="Y510" s="221"/>
      <c r="AC510" s="221"/>
      <c r="AD510" s="221"/>
      <c r="AE510" s="221"/>
      <c r="AF510" s="221"/>
      <c r="AG510" s="221"/>
      <c r="AH510" s="221"/>
      <c r="AI510" s="221"/>
      <c r="AJ510" s="221"/>
      <c r="AK510" s="221"/>
      <c r="AL510" s="221"/>
      <c r="AM510" s="221"/>
      <c r="AN510" s="221"/>
      <c r="AO510" s="221"/>
      <c r="AP510" s="221"/>
      <c r="AQ510" s="221"/>
      <c r="AR510" s="221"/>
      <c r="AS510" s="221"/>
      <c r="AT510" s="221"/>
      <c r="AU510" s="221"/>
      <c r="AV510" s="221"/>
      <c r="AW510" s="221"/>
      <c r="AX510" s="221"/>
      <c r="AY510" s="221"/>
      <c r="AZ510" s="221"/>
      <c r="BA510" s="221"/>
    </row>
    <row r="511" spans="1:53" ht="12.75">
      <c r="A511" s="221"/>
      <c r="B511" s="242"/>
      <c r="C511" s="242"/>
      <c r="D511" s="242"/>
      <c r="E511" s="242"/>
      <c r="F511" s="242"/>
      <c r="G511" s="242"/>
      <c r="H511" s="242"/>
      <c r="I511" s="242"/>
      <c r="J511" s="242"/>
      <c r="K511" s="242"/>
      <c r="L511" s="242"/>
      <c r="M511" s="242"/>
      <c r="N511" s="221"/>
      <c r="O511" s="221"/>
      <c r="P511" s="221"/>
      <c r="Q511" s="221"/>
      <c r="R511" s="221"/>
      <c r="S511" s="221"/>
      <c r="T511" s="221"/>
      <c r="U511" s="221"/>
      <c r="V511" s="221"/>
      <c r="W511" s="221"/>
      <c r="X511" s="221"/>
      <c r="Y511" s="221"/>
      <c r="AC511" s="221"/>
      <c r="AD511" s="221"/>
      <c r="AE511" s="221"/>
      <c r="AF511" s="221"/>
      <c r="AG511" s="221"/>
      <c r="AH511" s="221"/>
      <c r="AI511" s="221"/>
      <c r="AJ511" s="221"/>
      <c r="AK511" s="221"/>
      <c r="AL511" s="221"/>
      <c r="AM511" s="221"/>
      <c r="AN511" s="221"/>
      <c r="AO511" s="221"/>
      <c r="AP511" s="221"/>
      <c r="AQ511" s="221"/>
      <c r="AR511" s="221"/>
      <c r="AS511" s="221"/>
      <c r="AT511" s="221"/>
      <c r="AU511" s="221"/>
      <c r="AV511" s="221"/>
      <c r="AW511" s="221"/>
      <c r="AX511" s="221"/>
      <c r="AY511" s="221"/>
      <c r="AZ511" s="221"/>
      <c r="BA511" s="221"/>
    </row>
    <row r="512" spans="1:53" ht="12.75">
      <c r="A512" s="221"/>
      <c r="B512" s="242"/>
      <c r="C512" s="242"/>
      <c r="D512" s="242"/>
      <c r="E512" s="242"/>
      <c r="F512" s="242"/>
      <c r="G512" s="242"/>
      <c r="H512" s="242"/>
      <c r="I512" s="242"/>
      <c r="J512" s="242"/>
      <c r="K512" s="242"/>
      <c r="L512" s="242"/>
      <c r="M512" s="242"/>
      <c r="N512" s="221"/>
      <c r="O512" s="221"/>
      <c r="P512" s="221"/>
      <c r="Q512" s="221"/>
      <c r="R512" s="221"/>
      <c r="S512" s="221"/>
      <c r="T512" s="221"/>
      <c r="U512" s="221"/>
      <c r="V512" s="221"/>
      <c r="W512" s="221"/>
      <c r="X512" s="221"/>
      <c r="Y512" s="221"/>
      <c r="AC512" s="221"/>
      <c r="AD512" s="221"/>
      <c r="AE512" s="221"/>
      <c r="AF512" s="221"/>
      <c r="AG512" s="221"/>
      <c r="AH512" s="221"/>
      <c r="AI512" s="221"/>
      <c r="AJ512" s="221"/>
      <c r="AK512" s="221"/>
      <c r="AL512" s="221"/>
      <c r="AM512" s="221"/>
      <c r="AN512" s="221"/>
      <c r="AO512" s="221"/>
      <c r="AP512" s="221"/>
      <c r="AQ512" s="221"/>
      <c r="AR512" s="221"/>
      <c r="AS512" s="221"/>
      <c r="AT512" s="221"/>
      <c r="AU512" s="221"/>
      <c r="AV512" s="221"/>
      <c r="AW512" s="221"/>
      <c r="AX512" s="221"/>
      <c r="AY512" s="221"/>
      <c r="AZ512" s="221"/>
      <c r="BA512" s="221"/>
    </row>
    <row r="513" spans="1:53" ht="12.75">
      <c r="A513" s="221"/>
      <c r="B513" s="242"/>
      <c r="C513" s="242"/>
      <c r="D513" s="242"/>
      <c r="E513" s="242"/>
      <c r="F513" s="242"/>
      <c r="G513" s="242"/>
      <c r="H513" s="242"/>
      <c r="I513" s="242"/>
      <c r="J513" s="242"/>
      <c r="K513" s="242"/>
      <c r="L513" s="242"/>
      <c r="M513" s="242"/>
      <c r="N513" s="221"/>
      <c r="O513" s="221"/>
      <c r="P513" s="221"/>
      <c r="Q513" s="221"/>
      <c r="R513" s="221"/>
      <c r="S513" s="221"/>
      <c r="T513" s="221"/>
      <c r="U513" s="221"/>
      <c r="V513" s="221"/>
      <c r="W513" s="221"/>
      <c r="X513" s="221"/>
      <c r="Y513" s="221"/>
      <c r="AC513" s="221"/>
      <c r="AD513" s="221"/>
      <c r="AE513" s="221"/>
      <c r="AF513" s="221"/>
      <c r="AG513" s="221"/>
      <c r="AH513" s="221"/>
      <c r="AI513" s="221"/>
      <c r="AJ513" s="221"/>
      <c r="AK513" s="221"/>
      <c r="AL513" s="221"/>
      <c r="AM513" s="221"/>
      <c r="AN513" s="221"/>
      <c r="AO513" s="221"/>
      <c r="AP513" s="221"/>
      <c r="AQ513" s="221"/>
      <c r="AR513" s="221"/>
      <c r="AS513" s="221"/>
      <c r="AT513" s="221"/>
      <c r="AU513" s="221"/>
      <c r="AV513" s="221"/>
      <c r="AW513" s="221"/>
      <c r="AX513" s="221"/>
      <c r="AY513" s="221"/>
      <c r="AZ513" s="221"/>
      <c r="BA513" s="221"/>
    </row>
    <row r="514" spans="1:53" ht="12.75">
      <c r="A514" s="221"/>
      <c r="B514" s="242"/>
      <c r="C514" s="242"/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21"/>
      <c r="O514" s="221"/>
      <c r="P514" s="221"/>
      <c r="Q514" s="221"/>
      <c r="R514" s="221"/>
      <c r="S514" s="221"/>
      <c r="T514" s="221"/>
      <c r="U514" s="221"/>
      <c r="V514" s="221"/>
      <c r="W514" s="221"/>
      <c r="X514" s="221"/>
      <c r="Y514" s="221"/>
      <c r="AC514" s="221"/>
      <c r="AD514" s="221"/>
      <c r="AE514" s="221"/>
      <c r="AF514" s="221"/>
      <c r="AG514" s="221"/>
      <c r="AH514" s="221"/>
      <c r="AI514" s="221"/>
      <c r="AJ514" s="221"/>
      <c r="AK514" s="221"/>
      <c r="AL514" s="221"/>
      <c r="AM514" s="221"/>
      <c r="AN514" s="221"/>
      <c r="AO514" s="221"/>
      <c r="AP514" s="221"/>
      <c r="AQ514" s="221"/>
      <c r="AR514" s="221"/>
      <c r="AS514" s="221"/>
      <c r="AT514" s="221"/>
      <c r="AU514" s="221"/>
      <c r="AV514" s="221"/>
      <c r="AW514" s="221"/>
      <c r="AX514" s="221"/>
      <c r="AY514" s="221"/>
      <c r="AZ514" s="221"/>
      <c r="BA514" s="221"/>
    </row>
    <row r="515" spans="1:53" ht="12.75">
      <c r="A515" s="221"/>
      <c r="B515" s="242"/>
      <c r="C515" s="242"/>
      <c r="D515" s="242"/>
      <c r="E515" s="242"/>
      <c r="F515" s="242"/>
      <c r="G515" s="242"/>
      <c r="H515" s="242"/>
      <c r="I515" s="242"/>
      <c r="J515" s="242"/>
      <c r="K515" s="242"/>
      <c r="L515" s="242"/>
      <c r="M515" s="242"/>
      <c r="N515" s="221"/>
      <c r="O515" s="221"/>
      <c r="P515" s="221"/>
      <c r="Q515" s="221"/>
      <c r="R515" s="221"/>
      <c r="S515" s="221"/>
      <c r="T515" s="221"/>
      <c r="U515" s="221"/>
      <c r="V515" s="221"/>
      <c r="W515" s="221"/>
      <c r="X515" s="221"/>
      <c r="Y515" s="221"/>
      <c r="AC515" s="221"/>
      <c r="AD515" s="221"/>
      <c r="AE515" s="221"/>
      <c r="AF515" s="221"/>
      <c r="AG515" s="221"/>
      <c r="AH515" s="221"/>
      <c r="AI515" s="221"/>
      <c r="AJ515" s="221"/>
      <c r="AK515" s="221"/>
      <c r="AL515" s="221"/>
      <c r="AM515" s="221"/>
      <c r="AN515" s="221"/>
      <c r="AO515" s="221"/>
      <c r="AP515" s="221"/>
      <c r="AQ515" s="221"/>
      <c r="AR515" s="221"/>
      <c r="AS515" s="221"/>
      <c r="AT515" s="221"/>
      <c r="AU515" s="221"/>
      <c r="AV515" s="221"/>
      <c r="AW515" s="221"/>
      <c r="AX515" s="221"/>
      <c r="AY515" s="221"/>
      <c r="AZ515" s="221"/>
      <c r="BA515" s="221"/>
    </row>
    <row r="516" spans="1:53" ht="12.75">
      <c r="A516" s="221"/>
      <c r="B516" s="242"/>
      <c r="C516" s="242"/>
      <c r="D516" s="242"/>
      <c r="E516" s="242"/>
      <c r="F516" s="242"/>
      <c r="G516" s="242"/>
      <c r="H516" s="242"/>
      <c r="I516" s="242"/>
      <c r="J516" s="242"/>
      <c r="K516" s="242"/>
      <c r="L516" s="242"/>
      <c r="M516" s="242"/>
      <c r="N516" s="221"/>
      <c r="O516" s="221"/>
      <c r="P516" s="221"/>
      <c r="Q516" s="221"/>
      <c r="R516" s="221"/>
      <c r="S516" s="221"/>
      <c r="T516" s="221"/>
      <c r="U516" s="221"/>
      <c r="V516" s="221"/>
      <c r="W516" s="221"/>
      <c r="X516" s="221"/>
      <c r="Y516" s="221"/>
      <c r="AC516" s="221"/>
      <c r="AD516" s="221"/>
      <c r="AE516" s="221"/>
      <c r="AF516" s="221"/>
      <c r="AG516" s="221"/>
      <c r="AH516" s="221"/>
      <c r="AI516" s="221"/>
      <c r="AJ516" s="221"/>
      <c r="AK516" s="221"/>
      <c r="AL516" s="221"/>
      <c r="AM516" s="221"/>
      <c r="AN516" s="221"/>
      <c r="AO516" s="221"/>
      <c r="AP516" s="221"/>
      <c r="AQ516" s="221"/>
      <c r="AR516" s="221"/>
      <c r="AS516" s="221"/>
      <c r="AT516" s="221"/>
      <c r="AU516" s="221"/>
      <c r="AV516" s="221"/>
      <c r="AW516" s="221"/>
      <c r="AX516" s="221"/>
      <c r="AY516" s="221"/>
      <c r="AZ516" s="221"/>
      <c r="BA516" s="221"/>
    </row>
    <row r="517" spans="1:53" ht="12.75">
      <c r="A517" s="221"/>
      <c r="B517" s="242"/>
      <c r="C517" s="242"/>
      <c r="D517" s="242"/>
      <c r="E517" s="242"/>
      <c r="F517" s="242"/>
      <c r="G517" s="242"/>
      <c r="H517" s="242"/>
      <c r="I517" s="242"/>
      <c r="J517" s="242"/>
      <c r="K517" s="242"/>
      <c r="L517" s="242"/>
      <c r="M517" s="242"/>
      <c r="N517" s="221"/>
      <c r="O517" s="221"/>
      <c r="P517" s="221"/>
      <c r="Q517" s="221"/>
      <c r="R517" s="221"/>
      <c r="S517" s="221"/>
      <c r="T517" s="221"/>
      <c r="U517" s="221"/>
      <c r="V517" s="221"/>
      <c r="W517" s="221"/>
      <c r="X517" s="221"/>
      <c r="Y517" s="221"/>
      <c r="AC517" s="221"/>
      <c r="AD517" s="221"/>
      <c r="AE517" s="221"/>
      <c r="AF517" s="221"/>
      <c r="AG517" s="221"/>
      <c r="AH517" s="221"/>
      <c r="AI517" s="221"/>
      <c r="AJ517" s="221"/>
      <c r="AK517" s="221"/>
      <c r="AL517" s="221"/>
      <c r="AM517" s="221"/>
      <c r="AN517" s="221"/>
      <c r="AO517" s="221"/>
      <c r="AP517" s="221"/>
      <c r="AQ517" s="221"/>
      <c r="AR517" s="221"/>
      <c r="AS517" s="221"/>
      <c r="AT517" s="221"/>
      <c r="AU517" s="221"/>
      <c r="AV517" s="221"/>
      <c r="AW517" s="221"/>
      <c r="AX517" s="221"/>
      <c r="AY517" s="221"/>
      <c r="AZ517" s="221"/>
      <c r="BA517" s="221"/>
    </row>
    <row r="518" spans="1:53" ht="12.75">
      <c r="A518" s="221"/>
      <c r="B518" s="242"/>
      <c r="C518" s="242"/>
      <c r="D518" s="242"/>
      <c r="E518" s="242"/>
      <c r="F518" s="242"/>
      <c r="G518" s="242"/>
      <c r="H518" s="242"/>
      <c r="I518" s="242"/>
      <c r="J518" s="242"/>
      <c r="K518" s="242"/>
      <c r="L518" s="242"/>
      <c r="M518" s="242"/>
      <c r="N518" s="221"/>
      <c r="O518" s="221"/>
      <c r="P518" s="221"/>
      <c r="Q518" s="221"/>
      <c r="R518" s="221"/>
      <c r="S518" s="221"/>
      <c r="T518" s="221"/>
      <c r="U518" s="221"/>
      <c r="V518" s="221"/>
      <c r="W518" s="221"/>
      <c r="X518" s="221"/>
      <c r="Y518" s="221"/>
      <c r="AC518" s="221"/>
      <c r="AD518" s="221"/>
      <c r="AE518" s="221"/>
      <c r="AF518" s="221"/>
      <c r="AG518" s="221"/>
      <c r="AH518" s="221"/>
      <c r="AI518" s="221"/>
      <c r="AJ518" s="221"/>
      <c r="AK518" s="221"/>
      <c r="AL518" s="221"/>
      <c r="AM518" s="221"/>
      <c r="AN518" s="221"/>
      <c r="AO518" s="221"/>
      <c r="AP518" s="221"/>
      <c r="AQ518" s="221"/>
      <c r="AR518" s="221"/>
      <c r="AS518" s="221"/>
      <c r="AT518" s="221"/>
      <c r="AU518" s="221"/>
      <c r="AV518" s="221"/>
      <c r="AW518" s="221"/>
      <c r="AX518" s="221"/>
      <c r="AY518" s="221"/>
      <c r="AZ518" s="221"/>
      <c r="BA518" s="221"/>
    </row>
    <row r="519" spans="1:53" ht="12.75">
      <c r="A519" s="221"/>
      <c r="B519" s="242"/>
      <c r="C519" s="242"/>
      <c r="D519" s="242"/>
      <c r="E519" s="242"/>
      <c r="F519" s="242"/>
      <c r="G519" s="242"/>
      <c r="H519" s="242"/>
      <c r="I519" s="242"/>
      <c r="J519" s="242"/>
      <c r="K519" s="242"/>
      <c r="L519" s="242"/>
      <c r="M519" s="242"/>
      <c r="N519" s="221"/>
      <c r="O519" s="221"/>
      <c r="P519" s="221"/>
      <c r="Q519" s="221"/>
      <c r="R519" s="221"/>
      <c r="S519" s="221"/>
      <c r="T519" s="221"/>
      <c r="U519" s="221"/>
      <c r="V519" s="221"/>
      <c r="W519" s="221"/>
      <c r="X519" s="221"/>
      <c r="Y519" s="221"/>
      <c r="AC519" s="221"/>
      <c r="AD519" s="221"/>
      <c r="AE519" s="221"/>
      <c r="AF519" s="221"/>
      <c r="AG519" s="221"/>
      <c r="AH519" s="221"/>
      <c r="AI519" s="221"/>
      <c r="AJ519" s="221"/>
      <c r="AK519" s="221"/>
      <c r="AL519" s="221"/>
      <c r="AM519" s="221"/>
      <c r="AN519" s="221"/>
      <c r="AO519" s="221"/>
      <c r="AP519" s="221"/>
      <c r="AQ519" s="221"/>
      <c r="AR519" s="221"/>
      <c r="AS519" s="221"/>
      <c r="AT519" s="221"/>
      <c r="AU519" s="221"/>
      <c r="AV519" s="221"/>
      <c r="AW519" s="221"/>
      <c r="AX519" s="221"/>
      <c r="AY519" s="221"/>
      <c r="AZ519" s="221"/>
      <c r="BA519" s="221"/>
    </row>
    <row r="520" spans="1:53" ht="12.75">
      <c r="A520" s="221"/>
      <c r="B520" s="242"/>
      <c r="C520" s="242"/>
      <c r="D520" s="242"/>
      <c r="E520" s="242"/>
      <c r="F520" s="242"/>
      <c r="G520" s="242"/>
      <c r="H520" s="242"/>
      <c r="I520" s="242"/>
      <c r="J520" s="242"/>
      <c r="K520" s="242"/>
      <c r="L520" s="242"/>
      <c r="M520" s="242"/>
      <c r="N520" s="221"/>
      <c r="O520" s="221"/>
      <c r="P520" s="221"/>
      <c r="Q520" s="221"/>
      <c r="R520" s="221"/>
      <c r="S520" s="221"/>
      <c r="T520" s="221"/>
      <c r="U520" s="221"/>
      <c r="V520" s="221"/>
      <c r="W520" s="221"/>
      <c r="X520" s="221"/>
      <c r="Y520" s="221"/>
      <c r="AC520" s="221"/>
      <c r="AD520" s="221"/>
      <c r="AE520" s="221"/>
      <c r="AF520" s="221"/>
      <c r="AG520" s="221"/>
      <c r="AH520" s="221"/>
      <c r="AI520" s="221"/>
      <c r="AJ520" s="221"/>
      <c r="AK520" s="221"/>
      <c r="AL520" s="221"/>
      <c r="AM520" s="221"/>
      <c r="AN520" s="221"/>
      <c r="AO520" s="221"/>
      <c r="AP520" s="221"/>
      <c r="AQ520" s="221"/>
      <c r="AR520" s="221"/>
      <c r="AS520" s="221"/>
      <c r="AT520" s="221"/>
      <c r="AU520" s="221"/>
      <c r="AV520" s="221"/>
      <c r="AW520" s="221"/>
      <c r="AX520" s="221"/>
      <c r="AY520" s="221"/>
      <c r="AZ520" s="221"/>
      <c r="BA520" s="221"/>
    </row>
    <row r="521" spans="1:53" ht="12.75">
      <c r="A521" s="221"/>
      <c r="B521" s="242"/>
      <c r="C521" s="242"/>
      <c r="D521" s="242"/>
      <c r="E521" s="242"/>
      <c r="F521" s="242"/>
      <c r="G521" s="242"/>
      <c r="H521" s="242"/>
      <c r="I521" s="242"/>
      <c r="J521" s="242"/>
      <c r="K521" s="242"/>
      <c r="L521" s="242"/>
      <c r="M521" s="242"/>
      <c r="N521" s="221"/>
      <c r="O521" s="221"/>
      <c r="P521" s="221"/>
      <c r="Q521" s="221"/>
      <c r="R521" s="221"/>
      <c r="S521" s="221"/>
      <c r="T521" s="221"/>
      <c r="U521" s="221"/>
      <c r="V521" s="221"/>
      <c r="W521" s="221"/>
      <c r="X521" s="221"/>
      <c r="Y521" s="221"/>
      <c r="AC521" s="221"/>
      <c r="AD521" s="221"/>
      <c r="AE521" s="221"/>
      <c r="AF521" s="221"/>
      <c r="AG521" s="221"/>
      <c r="AH521" s="221"/>
      <c r="AI521" s="221"/>
      <c r="AJ521" s="221"/>
      <c r="AK521" s="221"/>
      <c r="AL521" s="221"/>
      <c r="AM521" s="221"/>
      <c r="AN521" s="221"/>
      <c r="AO521" s="221"/>
      <c r="AP521" s="221"/>
      <c r="AQ521" s="221"/>
      <c r="AR521" s="221"/>
      <c r="AS521" s="221"/>
      <c r="AT521" s="221"/>
      <c r="AU521" s="221"/>
      <c r="AV521" s="221"/>
      <c r="AW521" s="221"/>
      <c r="AX521" s="221"/>
      <c r="AY521" s="221"/>
      <c r="AZ521" s="221"/>
      <c r="BA521" s="221"/>
    </row>
    <row r="522" spans="1:53" ht="12.75">
      <c r="A522" s="221"/>
      <c r="B522" s="242"/>
      <c r="C522" s="242"/>
      <c r="D522" s="242"/>
      <c r="E522" s="242"/>
      <c r="F522" s="242"/>
      <c r="G522" s="242"/>
      <c r="H522" s="242"/>
      <c r="I522" s="242"/>
      <c r="J522" s="242"/>
      <c r="K522" s="242"/>
      <c r="L522" s="242"/>
      <c r="M522" s="242"/>
      <c r="N522" s="221"/>
      <c r="O522" s="221"/>
      <c r="P522" s="221"/>
      <c r="Q522" s="221"/>
      <c r="R522" s="221"/>
      <c r="S522" s="221"/>
      <c r="T522" s="221"/>
      <c r="U522" s="221"/>
      <c r="V522" s="221"/>
      <c r="W522" s="221"/>
      <c r="X522" s="221"/>
      <c r="Y522" s="221"/>
      <c r="AC522" s="221"/>
      <c r="AD522" s="221"/>
      <c r="AE522" s="221"/>
      <c r="AF522" s="221"/>
      <c r="AG522" s="221"/>
      <c r="AH522" s="221"/>
      <c r="AI522" s="221"/>
      <c r="AJ522" s="221"/>
      <c r="AK522" s="221"/>
      <c r="AL522" s="221"/>
      <c r="AM522" s="221"/>
      <c r="AN522" s="221"/>
      <c r="AO522" s="221"/>
      <c r="AP522" s="221"/>
      <c r="AQ522" s="221"/>
      <c r="AR522" s="221"/>
      <c r="AS522" s="221"/>
      <c r="AT522" s="221"/>
      <c r="AU522" s="221"/>
      <c r="AV522" s="221"/>
      <c r="AW522" s="221"/>
      <c r="AX522" s="221"/>
      <c r="AY522" s="221"/>
      <c r="AZ522" s="221"/>
      <c r="BA522" s="221"/>
    </row>
    <row r="523" spans="1:53" ht="12.75">
      <c r="A523" s="221"/>
      <c r="B523" s="24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  <c r="N523" s="221"/>
      <c r="O523" s="221"/>
      <c r="P523" s="221"/>
      <c r="Q523" s="221"/>
      <c r="R523" s="221"/>
      <c r="S523" s="221"/>
      <c r="T523" s="221"/>
      <c r="U523" s="221"/>
      <c r="V523" s="221"/>
      <c r="W523" s="221"/>
      <c r="X523" s="221"/>
      <c r="Y523" s="221"/>
      <c r="AC523" s="221"/>
      <c r="AD523" s="221"/>
      <c r="AE523" s="221"/>
      <c r="AF523" s="221"/>
      <c r="AG523" s="221"/>
      <c r="AH523" s="221"/>
      <c r="AI523" s="221"/>
      <c r="AJ523" s="221"/>
      <c r="AK523" s="221"/>
      <c r="AL523" s="221"/>
      <c r="AM523" s="221"/>
      <c r="AN523" s="221"/>
      <c r="AO523" s="221"/>
      <c r="AP523" s="221"/>
      <c r="AQ523" s="221"/>
      <c r="AR523" s="221"/>
      <c r="AS523" s="221"/>
      <c r="AT523" s="221"/>
      <c r="AU523" s="221"/>
      <c r="AV523" s="221"/>
      <c r="AW523" s="221"/>
      <c r="AX523" s="221"/>
      <c r="AY523" s="221"/>
      <c r="AZ523" s="221"/>
      <c r="BA523" s="221"/>
    </row>
    <row r="524" spans="1:53" ht="12.75">
      <c r="A524" s="221"/>
      <c r="B524" s="242"/>
      <c r="C524" s="242"/>
      <c r="D524" s="242"/>
      <c r="E524" s="242"/>
      <c r="F524" s="242"/>
      <c r="G524" s="242"/>
      <c r="H524" s="242"/>
      <c r="I524" s="242"/>
      <c r="J524" s="242"/>
      <c r="K524" s="242"/>
      <c r="L524" s="242"/>
      <c r="M524" s="242"/>
      <c r="N524" s="221"/>
      <c r="O524" s="221"/>
      <c r="P524" s="221"/>
      <c r="Q524" s="221"/>
      <c r="R524" s="221"/>
      <c r="S524" s="221"/>
      <c r="T524" s="221"/>
      <c r="U524" s="221"/>
      <c r="V524" s="221"/>
      <c r="W524" s="221"/>
      <c r="X524" s="221"/>
      <c r="Y524" s="221"/>
      <c r="AC524" s="221"/>
      <c r="AD524" s="221"/>
      <c r="AE524" s="221"/>
      <c r="AF524" s="221"/>
      <c r="AG524" s="221"/>
      <c r="AH524" s="221"/>
      <c r="AI524" s="221"/>
      <c r="AJ524" s="221"/>
      <c r="AK524" s="221"/>
      <c r="AL524" s="221"/>
      <c r="AM524" s="221"/>
      <c r="AN524" s="221"/>
      <c r="AO524" s="221"/>
      <c r="AP524" s="221"/>
      <c r="AQ524" s="221"/>
      <c r="AR524" s="221"/>
      <c r="AS524" s="221"/>
      <c r="AT524" s="221"/>
      <c r="AU524" s="221"/>
      <c r="AV524" s="221"/>
      <c r="AW524" s="221"/>
      <c r="AX524" s="221"/>
      <c r="AY524" s="221"/>
      <c r="AZ524" s="221"/>
      <c r="BA524" s="221"/>
    </row>
    <row r="525" spans="1:53" ht="12.75">
      <c r="A525" s="221"/>
      <c r="B525" s="242"/>
      <c r="C525" s="242"/>
      <c r="D525" s="242"/>
      <c r="E525" s="242"/>
      <c r="F525" s="242"/>
      <c r="G525" s="242"/>
      <c r="H525" s="242"/>
      <c r="I525" s="242"/>
      <c r="J525" s="242"/>
      <c r="K525" s="242"/>
      <c r="L525" s="242"/>
      <c r="M525" s="242"/>
      <c r="N525" s="221"/>
      <c r="O525" s="221"/>
      <c r="P525" s="221"/>
      <c r="Q525" s="221"/>
      <c r="R525" s="221"/>
      <c r="S525" s="221"/>
      <c r="T525" s="221"/>
      <c r="U525" s="221"/>
      <c r="V525" s="221"/>
      <c r="W525" s="221"/>
      <c r="X525" s="221"/>
      <c r="Y525" s="221"/>
      <c r="AC525" s="221"/>
      <c r="AD525" s="221"/>
      <c r="AE525" s="221"/>
      <c r="AF525" s="221"/>
      <c r="AG525" s="221"/>
      <c r="AH525" s="221"/>
      <c r="AI525" s="221"/>
      <c r="AJ525" s="221"/>
      <c r="AK525" s="221"/>
      <c r="AL525" s="221"/>
      <c r="AM525" s="221"/>
      <c r="AN525" s="221"/>
      <c r="AO525" s="221"/>
      <c r="AP525" s="221"/>
      <c r="AQ525" s="221"/>
      <c r="AR525" s="221"/>
      <c r="AS525" s="221"/>
      <c r="AT525" s="221"/>
      <c r="AU525" s="221"/>
      <c r="AV525" s="221"/>
      <c r="AW525" s="221"/>
      <c r="AX525" s="221"/>
      <c r="AY525" s="221"/>
      <c r="AZ525" s="221"/>
      <c r="BA525" s="221"/>
    </row>
    <row r="526" spans="1:53" ht="12.75">
      <c r="A526" s="221"/>
      <c r="B526" s="242"/>
      <c r="C526" s="242"/>
      <c r="D526" s="242"/>
      <c r="E526" s="242"/>
      <c r="F526" s="242"/>
      <c r="G526" s="242"/>
      <c r="H526" s="242"/>
      <c r="I526" s="242"/>
      <c r="J526" s="242"/>
      <c r="K526" s="242"/>
      <c r="L526" s="242"/>
      <c r="M526" s="242"/>
      <c r="N526" s="221"/>
      <c r="O526" s="221"/>
      <c r="P526" s="221"/>
      <c r="Q526" s="221"/>
      <c r="R526" s="221"/>
      <c r="S526" s="221"/>
      <c r="T526" s="221"/>
      <c r="U526" s="221"/>
      <c r="V526" s="221"/>
      <c r="W526" s="221"/>
      <c r="X526" s="221"/>
      <c r="Y526" s="221"/>
      <c r="AC526" s="221"/>
      <c r="AD526" s="221"/>
      <c r="AE526" s="221"/>
      <c r="AF526" s="221"/>
      <c r="AG526" s="221"/>
      <c r="AH526" s="221"/>
      <c r="AI526" s="221"/>
      <c r="AJ526" s="221"/>
      <c r="AK526" s="221"/>
      <c r="AL526" s="221"/>
      <c r="AM526" s="221"/>
      <c r="AN526" s="221"/>
      <c r="AO526" s="221"/>
      <c r="AP526" s="221"/>
      <c r="AQ526" s="221"/>
      <c r="AR526" s="221"/>
      <c r="AS526" s="221"/>
      <c r="AT526" s="221"/>
      <c r="AU526" s="221"/>
      <c r="AV526" s="221"/>
      <c r="AW526" s="221"/>
      <c r="AX526" s="221"/>
      <c r="AY526" s="221"/>
      <c r="AZ526" s="221"/>
      <c r="BA526" s="221"/>
    </row>
    <row r="527" spans="1:53" ht="12.75">
      <c r="A527" s="221"/>
      <c r="B527" s="242"/>
      <c r="C527" s="242"/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1"/>
      <c r="AC527" s="221"/>
      <c r="AD527" s="221"/>
      <c r="AE527" s="221"/>
      <c r="AF527" s="221"/>
      <c r="AG527" s="221"/>
      <c r="AH527" s="221"/>
      <c r="AI527" s="221"/>
      <c r="AJ527" s="221"/>
      <c r="AK527" s="221"/>
      <c r="AL527" s="221"/>
      <c r="AM527" s="221"/>
      <c r="AN527" s="221"/>
      <c r="AO527" s="221"/>
      <c r="AP527" s="221"/>
      <c r="AQ527" s="221"/>
      <c r="AR527" s="221"/>
      <c r="AS527" s="221"/>
      <c r="AT527" s="221"/>
      <c r="AU527" s="221"/>
      <c r="AV527" s="221"/>
      <c r="AW527" s="221"/>
      <c r="AX527" s="221"/>
      <c r="AY527" s="221"/>
      <c r="AZ527" s="221"/>
      <c r="BA527" s="221"/>
    </row>
    <row r="528" spans="1:53" ht="12.75">
      <c r="A528" s="221"/>
      <c r="B528" s="242"/>
      <c r="C528" s="242"/>
      <c r="D528" s="242"/>
      <c r="E528" s="242"/>
      <c r="F528" s="242"/>
      <c r="G528" s="242"/>
      <c r="H528" s="242"/>
      <c r="I528" s="242"/>
      <c r="J528" s="242"/>
      <c r="K528" s="242"/>
      <c r="L528" s="242"/>
      <c r="M528" s="242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1"/>
      <c r="AC528" s="221"/>
      <c r="AD528" s="221"/>
      <c r="AE528" s="221"/>
      <c r="AF528" s="221"/>
      <c r="AG528" s="221"/>
      <c r="AH528" s="221"/>
      <c r="AI528" s="221"/>
      <c r="AJ528" s="221"/>
      <c r="AK528" s="221"/>
      <c r="AL528" s="221"/>
      <c r="AM528" s="221"/>
      <c r="AN528" s="221"/>
      <c r="AO528" s="221"/>
      <c r="AP528" s="221"/>
      <c r="AQ528" s="221"/>
      <c r="AR528" s="221"/>
      <c r="AS528" s="221"/>
      <c r="AT528" s="221"/>
      <c r="AU528" s="221"/>
      <c r="AV528" s="221"/>
      <c r="AW528" s="221"/>
      <c r="AX528" s="221"/>
      <c r="AY528" s="221"/>
      <c r="AZ528" s="221"/>
      <c r="BA528" s="221"/>
    </row>
    <row r="529" spans="1:53" ht="12.75">
      <c r="A529" s="221"/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21"/>
      <c r="O529" s="221"/>
      <c r="P529" s="221"/>
      <c r="Q529" s="221"/>
      <c r="R529" s="221"/>
      <c r="S529" s="221"/>
      <c r="T529" s="221"/>
      <c r="U529" s="221"/>
      <c r="V529" s="221"/>
      <c r="W529" s="221"/>
      <c r="X529" s="221"/>
      <c r="Y529" s="221"/>
      <c r="AC529" s="221"/>
      <c r="AD529" s="221"/>
      <c r="AE529" s="221"/>
      <c r="AF529" s="221"/>
      <c r="AG529" s="221"/>
      <c r="AH529" s="221"/>
      <c r="AI529" s="221"/>
      <c r="AJ529" s="221"/>
      <c r="AK529" s="221"/>
      <c r="AL529" s="221"/>
      <c r="AM529" s="221"/>
      <c r="AN529" s="221"/>
      <c r="AO529" s="221"/>
      <c r="AP529" s="221"/>
      <c r="AQ529" s="221"/>
      <c r="AR529" s="221"/>
      <c r="AS529" s="221"/>
      <c r="AT529" s="221"/>
      <c r="AU529" s="221"/>
      <c r="AV529" s="221"/>
      <c r="AW529" s="221"/>
      <c r="AX529" s="221"/>
      <c r="AY529" s="221"/>
      <c r="AZ529" s="221"/>
      <c r="BA529" s="221"/>
    </row>
    <row r="530" spans="1:53" ht="12.75">
      <c r="A530" s="221"/>
      <c r="B530" s="242"/>
      <c r="C530" s="242"/>
      <c r="D530" s="242"/>
      <c r="E530" s="242"/>
      <c r="F530" s="242"/>
      <c r="G530" s="242"/>
      <c r="H530" s="242"/>
      <c r="I530" s="242"/>
      <c r="J530" s="242"/>
      <c r="K530" s="242"/>
      <c r="L530" s="242"/>
      <c r="M530" s="242"/>
      <c r="N530" s="221"/>
      <c r="O530" s="221"/>
      <c r="P530" s="221"/>
      <c r="Q530" s="221"/>
      <c r="R530" s="221"/>
      <c r="S530" s="221"/>
      <c r="T530" s="221"/>
      <c r="U530" s="221"/>
      <c r="V530" s="221"/>
      <c r="W530" s="221"/>
      <c r="X530" s="221"/>
      <c r="Y530" s="221"/>
      <c r="AC530" s="221"/>
      <c r="AD530" s="221"/>
      <c r="AE530" s="221"/>
      <c r="AF530" s="221"/>
      <c r="AG530" s="221"/>
      <c r="AH530" s="221"/>
      <c r="AI530" s="221"/>
      <c r="AJ530" s="221"/>
      <c r="AK530" s="221"/>
      <c r="AL530" s="221"/>
      <c r="AM530" s="221"/>
      <c r="AN530" s="221"/>
      <c r="AO530" s="221"/>
      <c r="AP530" s="221"/>
      <c r="AQ530" s="221"/>
      <c r="AR530" s="221"/>
      <c r="AS530" s="221"/>
      <c r="AT530" s="221"/>
      <c r="AU530" s="221"/>
      <c r="AV530" s="221"/>
      <c r="AW530" s="221"/>
      <c r="AX530" s="221"/>
      <c r="AY530" s="221"/>
      <c r="AZ530" s="221"/>
      <c r="BA530" s="221"/>
    </row>
    <row r="531" spans="1:53" ht="12.75">
      <c r="A531" s="221"/>
      <c r="B531" s="242"/>
      <c r="C531" s="242"/>
      <c r="D531" s="242"/>
      <c r="E531" s="242"/>
      <c r="F531" s="242"/>
      <c r="G531" s="242"/>
      <c r="H531" s="242"/>
      <c r="I531" s="242"/>
      <c r="J531" s="242"/>
      <c r="K531" s="242"/>
      <c r="L531" s="242"/>
      <c r="M531" s="242"/>
      <c r="N531" s="221"/>
      <c r="O531" s="221"/>
      <c r="P531" s="221"/>
      <c r="Q531" s="221"/>
      <c r="R531" s="221"/>
      <c r="S531" s="221"/>
      <c r="T531" s="221"/>
      <c r="U531" s="221"/>
      <c r="V531" s="221"/>
      <c r="W531" s="221"/>
      <c r="X531" s="221"/>
      <c r="Y531" s="221"/>
      <c r="AC531" s="221"/>
      <c r="AD531" s="221"/>
      <c r="AE531" s="221"/>
      <c r="AF531" s="221"/>
      <c r="AG531" s="221"/>
      <c r="AH531" s="221"/>
      <c r="AI531" s="221"/>
      <c r="AJ531" s="221"/>
      <c r="AK531" s="221"/>
      <c r="AL531" s="221"/>
      <c r="AM531" s="221"/>
      <c r="AN531" s="221"/>
      <c r="AO531" s="221"/>
      <c r="AP531" s="221"/>
      <c r="AQ531" s="221"/>
      <c r="AR531" s="221"/>
      <c r="AS531" s="221"/>
      <c r="AT531" s="221"/>
      <c r="AU531" s="221"/>
      <c r="AV531" s="221"/>
      <c r="AW531" s="221"/>
      <c r="AX531" s="221"/>
      <c r="AY531" s="221"/>
      <c r="AZ531" s="221"/>
      <c r="BA531" s="221"/>
    </row>
    <row r="532" spans="1:53" ht="12.75">
      <c r="A532" s="221"/>
      <c r="B532" s="242"/>
      <c r="C532" s="242"/>
      <c r="D532" s="242"/>
      <c r="E532" s="242"/>
      <c r="F532" s="242"/>
      <c r="G532" s="242"/>
      <c r="H532" s="242"/>
      <c r="I532" s="242"/>
      <c r="J532" s="242"/>
      <c r="K532" s="242"/>
      <c r="L532" s="242"/>
      <c r="M532" s="242"/>
      <c r="N532" s="221"/>
      <c r="O532" s="221"/>
      <c r="P532" s="221"/>
      <c r="Q532" s="221"/>
      <c r="R532" s="221"/>
      <c r="S532" s="221"/>
      <c r="T532" s="221"/>
      <c r="U532" s="221"/>
      <c r="V532" s="221"/>
      <c r="W532" s="221"/>
      <c r="X532" s="221"/>
      <c r="Y532" s="221"/>
      <c r="AC532" s="221"/>
      <c r="AD532" s="221"/>
      <c r="AE532" s="221"/>
      <c r="AF532" s="221"/>
      <c r="AG532" s="221"/>
      <c r="AH532" s="221"/>
      <c r="AI532" s="221"/>
      <c r="AJ532" s="221"/>
      <c r="AK532" s="221"/>
      <c r="AL532" s="221"/>
      <c r="AM532" s="221"/>
      <c r="AN532" s="221"/>
      <c r="AO532" s="221"/>
      <c r="AP532" s="221"/>
      <c r="AQ532" s="221"/>
      <c r="AR532" s="221"/>
      <c r="AS532" s="221"/>
      <c r="AT532" s="221"/>
      <c r="AU532" s="221"/>
      <c r="AV532" s="221"/>
      <c r="AW532" s="221"/>
      <c r="AX532" s="221"/>
      <c r="AY532" s="221"/>
      <c r="AZ532" s="221"/>
      <c r="BA532" s="221"/>
    </row>
    <row r="533" spans="1:53" ht="12.75">
      <c r="A533" s="221"/>
      <c r="B533" s="242"/>
      <c r="C533" s="242"/>
      <c r="D533" s="242"/>
      <c r="E533" s="242"/>
      <c r="F533" s="242"/>
      <c r="G533" s="242"/>
      <c r="H533" s="242"/>
      <c r="I533" s="242"/>
      <c r="J533" s="242"/>
      <c r="K533" s="242"/>
      <c r="L533" s="242"/>
      <c r="M533" s="242"/>
      <c r="N533" s="221"/>
      <c r="O533" s="221"/>
      <c r="P533" s="221"/>
      <c r="Q533" s="221"/>
      <c r="R533" s="221"/>
      <c r="S533" s="221"/>
      <c r="T533" s="221"/>
      <c r="U533" s="221"/>
      <c r="V533" s="221"/>
      <c r="W533" s="221"/>
      <c r="X533" s="221"/>
      <c r="Y533" s="221"/>
      <c r="AC533" s="221"/>
      <c r="AD533" s="221"/>
      <c r="AE533" s="221"/>
      <c r="AF533" s="221"/>
      <c r="AG533" s="221"/>
      <c r="AH533" s="221"/>
      <c r="AI533" s="221"/>
      <c r="AJ533" s="221"/>
      <c r="AK533" s="221"/>
      <c r="AL533" s="221"/>
      <c r="AM533" s="221"/>
      <c r="AN533" s="221"/>
      <c r="AO533" s="221"/>
      <c r="AP533" s="221"/>
      <c r="AQ533" s="221"/>
      <c r="AR533" s="221"/>
      <c r="AS533" s="221"/>
      <c r="AT533" s="221"/>
      <c r="AU533" s="221"/>
      <c r="AV533" s="221"/>
      <c r="AW533" s="221"/>
      <c r="AX533" s="221"/>
      <c r="AY533" s="221"/>
      <c r="AZ533" s="221"/>
      <c r="BA533" s="221"/>
    </row>
    <row r="534" spans="1:53" ht="12.75">
      <c r="A534" s="221"/>
      <c r="B534" s="242"/>
      <c r="C534" s="242"/>
      <c r="D534" s="242"/>
      <c r="E534" s="242"/>
      <c r="F534" s="242"/>
      <c r="G534" s="242"/>
      <c r="H534" s="242"/>
      <c r="I534" s="242"/>
      <c r="J534" s="242"/>
      <c r="K534" s="242"/>
      <c r="L534" s="242"/>
      <c r="M534" s="242"/>
      <c r="N534" s="221"/>
      <c r="O534" s="221"/>
      <c r="P534" s="221"/>
      <c r="Q534" s="221"/>
      <c r="R534" s="221"/>
      <c r="S534" s="221"/>
      <c r="T534" s="221"/>
      <c r="U534" s="221"/>
      <c r="V534" s="221"/>
      <c r="W534" s="221"/>
      <c r="X534" s="221"/>
      <c r="Y534" s="221"/>
      <c r="AC534" s="221"/>
      <c r="AD534" s="221"/>
      <c r="AE534" s="221"/>
      <c r="AF534" s="221"/>
      <c r="AG534" s="221"/>
      <c r="AH534" s="221"/>
      <c r="AI534" s="221"/>
      <c r="AJ534" s="221"/>
      <c r="AK534" s="221"/>
      <c r="AL534" s="221"/>
      <c r="AM534" s="221"/>
      <c r="AN534" s="221"/>
      <c r="AO534" s="221"/>
      <c r="AP534" s="221"/>
      <c r="AQ534" s="221"/>
      <c r="AR534" s="221"/>
      <c r="AS534" s="221"/>
      <c r="AT534" s="221"/>
      <c r="AU534" s="221"/>
      <c r="AV534" s="221"/>
      <c r="AW534" s="221"/>
      <c r="AX534" s="221"/>
      <c r="AY534" s="221"/>
      <c r="AZ534" s="221"/>
      <c r="BA534" s="221"/>
    </row>
    <row r="535" spans="1:53" ht="12.75">
      <c r="A535" s="221"/>
      <c r="B535" s="242"/>
      <c r="C535" s="242"/>
      <c r="D535" s="242"/>
      <c r="E535" s="242"/>
      <c r="F535" s="242"/>
      <c r="G535" s="242"/>
      <c r="H535" s="242"/>
      <c r="I535" s="242"/>
      <c r="J535" s="242"/>
      <c r="K535" s="242"/>
      <c r="L535" s="242"/>
      <c r="M535" s="242"/>
      <c r="N535" s="221"/>
      <c r="O535" s="221"/>
      <c r="P535" s="221"/>
      <c r="Q535" s="221"/>
      <c r="R535" s="221"/>
      <c r="S535" s="221"/>
      <c r="T535" s="221"/>
      <c r="U535" s="221"/>
      <c r="V535" s="221"/>
      <c r="W535" s="221"/>
      <c r="X535" s="221"/>
      <c r="Y535" s="221"/>
      <c r="AC535" s="221"/>
      <c r="AD535" s="221"/>
      <c r="AE535" s="221"/>
      <c r="AF535" s="221"/>
      <c r="AG535" s="221"/>
      <c r="AH535" s="221"/>
      <c r="AI535" s="221"/>
      <c r="AJ535" s="221"/>
      <c r="AK535" s="221"/>
      <c r="AL535" s="221"/>
      <c r="AM535" s="221"/>
      <c r="AN535" s="221"/>
      <c r="AO535" s="221"/>
      <c r="AP535" s="221"/>
      <c r="AQ535" s="221"/>
      <c r="AR535" s="221"/>
      <c r="AS535" s="221"/>
      <c r="AT535" s="221"/>
      <c r="AU535" s="221"/>
      <c r="AV535" s="221"/>
      <c r="AW535" s="221"/>
      <c r="AX535" s="221"/>
      <c r="AY535" s="221"/>
      <c r="AZ535" s="221"/>
      <c r="BA535" s="221"/>
    </row>
    <row r="536" spans="1:53" ht="12.75">
      <c r="A536" s="221"/>
      <c r="B536" s="242"/>
      <c r="C536" s="242"/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21"/>
      <c r="O536" s="221"/>
      <c r="P536" s="221"/>
      <c r="Q536" s="221"/>
      <c r="R536" s="221"/>
      <c r="S536" s="221"/>
      <c r="T536" s="221"/>
      <c r="U536" s="221"/>
      <c r="V536" s="221"/>
      <c r="W536" s="221"/>
      <c r="X536" s="221"/>
      <c r="Y536" s="221"/>
      <c r="AC536" s="221"/>
      <c r="AD536" s="221"/>
      <c r="AE536" s="221"/>
      <c r="AF536" s="221"/>
      <c r="AG536" s="221"/>
      <c r="AH536" s="221"/>
      <c r="AI536" s="221"/>
      <c r="AJ536" s="221"/>
      <c r="AK536" s="221"/>
      <c r="AL536" s="221"/>
      <c r="AM536" s="221"/>
      <c r="AN536" s="221"/>
      <c r="AO536" s="221"/>
      <c r="AP536" s="221"/>
      <c r="AQ536" s="221"/>
      <c r="AR536" s="221"/>
      <c r="AS536" s="221"/>
      <c r="AT536" s="221"/>
      <c r="AU536" s="221"/>
      <c r="AV536" s="221"/>
      <c r="AW536" s="221"/>
      <c r="AX536" s="221"/>
      <c r="AY536" s="221"/>
      <c r="AZ536" s="221"/>
      <c r="BA536" s="221"/>
    </row>
    <row r="537" spans="1:53" ht="12.75">
      <c r="A537" s="221"/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21"/>
      <c r="O537" s="221"/>
      <c r="P537" s="221"/>
      <c r="Q537" s="221"/>
      <c r="R537" s="221"/>
      <c r="S537" s="221"/>
      <c r="T537" s="221"/>
      <c r="U537" s="221"/>
      <c r="V537" s="221"/>
      <c r="W537" s="221"/>
      <c r="X537" s="221"/>
      <c r="Y537" s="221"/>
      <c r="AC537" s="221"/>
      <c r="AD537" s="221"/>
      <c r="AE537" s="221"/>
      <c r="AF537" s="221"/>
      <c r="AG537" s="221"/>
      <c r="AH537" s="221"/>
      <c r="AI537" s="221"/>
      <c r="AJ537" s="221"/>
      <c r="AK537" s="221"/>
      <c r="AL537" s="221"/>
      <c r="AM537" s="221"/>
      <c r="AN537" s="221"/>
      <c r="AO537" s="221"/>
      <c r="AP537" s="221"/>
      <c r="AQ537" s="221"/>
      <c r="AR537" s="221"/>
      <c r="AS537" s="221"/>
      <c r="AT537" s="221"/>
      <c r="AU537" s="221"/>
      <c r="AV537" s="221"/>
      <c r="AW537" s="221"/>
      <c r="AX537" s="221"/>
      <c r="AY537" s="221"/>
      <c r="AZ537" s="221"/>
      <c r="BA537" s="221"/>
    </row>
    <row r="538" spans="1:53" ht="12.75">
      <c r="A538" s="221"/>
      <c r="B538" s="242"/>
      <c r="C538" s="242"/>
      <c r="D538" s="242"/>
      <c r="E538" s="242"/>
      <c r="F538" s="242"/>
      <c r="G538" s="242"/>
      <c r="H538" s="242"/>
      <c r="I538" s="242"/>
      <c r="J538" s="242"/>
      <c r="K538" s="242"/>
      <c r="L538" s="242"/>
      <c r="M538" s="242"/>
      <c r="N538" s="221"/>
      <c r="O538" s="221"/>
      <c r="P538" s="221"/>
      <c r="Q538" s="221"/>
      <c r="R538" s="221"/>
      <c r="S538" s="221"/>
      <c r="T538" s="221"/>
      <c r="U538" s="221"/>
      <c r="V538" s="221"/>
      <c r="W538" s="221"/>
      <c r="X538" s="221"/>
      <c r="Y538" s="221"/>
      <c r="AC538" s="221"/>
      <c r="AD538" s="221"/>
      <c r="AE538" s="221"/>
      <c r="AF538" s="221"/>
      <c r="AG538" s="221"/>
      <c r="AH538" s="221"/>
      <c r="AI538" s="221"/>
      <c r="AJ538" s="221"/>
      <c r="AK538" s="221"/>
      <c r="AL538" s="221"/>
      <c r="AM538" s="221"/>
      <c r="AN538" s="221"/>
      <c r="AO538" s="221"/>
      <c r="AP538" s="221"/>
      <c r="AQ538" s="221"/>
      <c r="AR538" s="221"/>
      <c r="AS538" s="221"/>
      <c r="AT538" s="221"/>
      <c r="AU538" s="221"/>
      <c r="AV538" s="221"/>
      <c r="AW538" s="221"/>
      <c r="AX538" s="221"/>
      <c r="AY538" s="221"/>
      <c r="AZ538" s="221"/>
      <c r="BA538" s="221"/>
    </row>
    <row r="539" spans="1:53" ht="12.75">
      <c r="A539" s="221"/>
      <c r="B539" s="242"/>
      <c r="C539" s="242"/>
      <c r="D539" s="242"/>
      <c r="E539" s="242"/>
      <c r="F539" s="242"/>
      <c r="G539" s="242"/>
      <c r="H539" s="242"/>
      <c r="I539" s="242"/>
      <c r="J539" s="242"/>
      <c r="K539" s="242"/>
      <c r="L539" s="242"/>
      <c r="M539" s="242"/>
      <c r="N539" s="221"/>
      <c r="O539" s="221"/>
      <c r="P539" s="221"/>
      <c r="Q539" s="221"/>
      <c r="R539" s="221"/>
      <c r="S539" s="221"/>
      <c r="T539" s="221"/>
      <c r="U539" s="221"/>
      <c r="V539" s="221"/>
      <c r="W539" s="221"/>
      <c r="X539" s="221"/>
      <c r="Y539" s="221"/>
      <c r="AC539" s="221"/>
      <c r="AD539" s="221"/>
      <c r="AE539" s="221"/>
      <c r="AF539" s="221"/>
      <c r="AG539" s="221"/>
      <c r="AH539" s="221"/>
      <c r="AI539" s="221"/>
      <c r="AJ539" s="221"/>
      <c r="AK539" s="221"/>
      <c r="AL539" s="221"/>
      <c r="AM539" s="221"/>
      <c r="AN539" s="221"/>
      <c r="AO539" s="221"/>
      <c r="AP539" s="221"/>
      <c r="AQ539" s="221"/>
      <c r="AR539" s="221"/>
      <c r="AS539" s="221"/>
      <c r="AT539" s="221"/>
      <c r="AU539" s="221"/>
      <c r="AV539" s="221"/>
      <c r="AW539" s="221"/>
      <c r="AX539" s="221"/>
      <c r="AY539" s="221"/>
      <c r="AZ539" s="221"/>
      <c r="BA539" s="221"/>
    </row>
    <row r="540" spans="1:53" ht="12.75">
      <c r="A540" s="221"/>
      <c r="B540" s="242"/>
      <c r="C540" s="242"/>
      <c r="D540" s="242"/>
      <c r="E540" s="242"/>
      <c r="F540" s="242"/>
      <c r="G540" s="242"/>
      <c r="H540" s="242"/>
      <c r="I540" s="242"/>
      <c r="J540" s="242"/>
      <c r="K540" s="242"/>
      <c r="L540" s="242"/>
      <c r="M540" s="242"/>
      <c r="N540" s="221"/>
      <c r="O540" s="221"/>
      <c r="P540" s="221"/>
      <c r="Q540" s="221"/>
      <c r="R540" s="221"/>
      <c r="S540" s="221"/>
      <c r="T540" s="221"/>
      <c r="U540" s="221"/>
      <c r="V540" s="221"/>
      <c r="W540" s="221"/>
      <c r="X540" s="221"/>
      <c r="Y540" s="221"/>
      <c r="AC540" s="221"/>
      <c r="AD540" s="221"/>
      <c r="AE540" s="221"/>
      <c r="AF540" s="221"/>
      <c r="AG540" s="221"/>
      <c r="AH540" s="221"/>
      <c r="AI540" s="221"/>
      <c r="AJ540" s="221"/>
      <c r="AK540" s="221"/>
      <c r="AL540" s="221"/>
      <c r="AM540" s="221"/>
      <c r="AN540" s="221"/>
      <c r="AO540" s="221"/>
      <c r="AP540" s="221"/>
      <c r="AQ540" s="221"/>
      <c r="AR540" s="221"/>
      <c r="AS540" s="221"/>
      <c r="AT540" s="221"/>
      <c r="AU540" s="221"/>
      <c r="AV540" s="221"/>
      <c r="AW540" s="221"/>
      <c r="AX540" s="221"/>
      <c r="AY540" s="221"/>
      <c r="AZ540" s="221"/>
      <c r="BA540" s="221"/>
    </row>
    <row r="541" spans="1:53" ht="12.75">
      <c r="A541" s="221"/>
      <c r="B541" s="242"/>
      <c r="C541" s="242"/>
      <c r="D541" s="242"/>
      <c r="E541" s="242"/>
      <c r="F541" s="242"/>
      <c r="G541" s="242"/>
      <c r="H541" s="242"/>
      <c r="I541" s="242"/>
      <c r="J541" s="242"/>
      <c r="K541" s="242"/>
      <c r="L541" s="242"/>
      <c r="M541" s="242"/>
      <c r="N541" s="221"/>
      <c r="O541" s="221"/>
      <c r="P541" s="221"/>
      <c r="Q541" s="221"/>
      <c r="R541" s="221"/>
      <c r="S541" s="221"/>
      <c r="T541" s="221"/>
      <c r="U541" s="221"/>
      <c r="V541" s="221"/>
      <c r="W541" s="221"/>
      <c r="X541" s="221"/>
      <c r="Y541" s="221"/>
      <c r="AC541" s="221"/>
      <c r="AD541" s="221"/>
      <c r="AE541" s="221"/>
      <c r="AF541" s="221"/>
      <c r="AG541" s="221"/>
      <c r="AH541" s="221"/>
      <c r="AI541" s="221"/>
      <c r="AJ541" s="221"/>
      <c r="AK541" s="221"/>
      <c r="AL541" s="221"/>
      <c r="AM541" s="221"/>
      <c r="AN541" s="221"/>
      <c r="AO541" s="221"/>
      <c r="AP541" s="221"/>
      <c r="AQ541" s="221"/>
      <c r="AR541" s="221"/>
      <c r="AS541" s="221"/>
      <c r="AT541" s="221"/>
      <c r="AU541" s="221"/>
      <c r="AV541" s="221"/>
      <c r="AW541" s="221"/>
      <c r="AX541" s="221"/>
      <c r="AY541" s="221"/>
      <c r="AZ541" s="221"/>
      <c r="BA541" s="221"/>
    </row>
    <row r="542" spans="1:53" ht="12.75">
      <c r="A542" s="221"/>
      <c r="B542" s="242"/>
      <c r="C542" s="242"/>
      <c r="D542" s="242"/>
      <c r="E542" s="242"/>
      <c r="F542" s="242"/>
      <c r="G542" s="242"/>
      <c r="H542" s="242"/>
      <c r="I542" s="242"/>
      <c r="J542" s="242"/>
      <c r="K542" s="242"/>
      <c r="L542" s="242"/>
      <c r="M542" s="242"/>
      <c r="N542" s="221"/>
      <c r="O542" s="221"/>
      <c r="P542" s="221"/>
      <c r="Q542" s="221"/>
      <c r="R542" s="221"/>
      <c r="S542" s="221"/>
      <c r="T542" s="221"/>
      <c r="U542" s="221"/>
      <c r="V542" s="221"/>
      <c r="W542" s="221"/>
      <c r="X542" s="221"/>
      <c r="Y542" s="221"/>
      <c r="AC542" s="221"/>
      <c r="AD542" s="221"/>
      <c r="AE542" s="221"/>
      <c r="AF542" s="221"/>
      <c r="AG542" s="221"/>
      <c r="AH542" s="221"/>
      <c r="AI542" s="221"/>
      <c r="AJ542" s="221"/>
      <c r="AK542" s="221"/>
      <c r="AL542" s="221"/>
      <c r="AM542" s="221"/>
      <c r="AN542" s="221"/>
      <c r="AO542" s="221"/>
      <c r="AP542" s="221"/>
      <c r="AQ542" s="221"/>
      <c r="AR542" s="221"/>
      <c r="AS542" s="221"/>
      <c r="AT542" s="221"/>
      <c r="AU542" s="221"/>
      <c r="AV542" s="221"/>
      <c r="AW542" s="221"/>
      <c r="AX542" s="221"/>
      <c r="AY542" s="221"/>
      <c r="AZ542" s="221"/>
      <c r="BA542" s="221"/>
    </row>
    <row r="543" spans="1:53" ht="12.75">
      <c r="A543" s="221"/>
      <c r="B543" s="242"/>
      <c r="C543" s="242"/>
      <c r="D543" s="242"/>
      <c r="E543" s="242"/>
      <c r="F543" s="242"/>
      <c r="G543" s="242"/>
      <c r="H543" s="242"/>
      <c r="I543" s="242"/>
      <c r="J543" s="242"/>
      <c r="K543" s="242"/>
      <c r="L543" s="242"/>
      <c r="M543" s="242"/>
      <c r="N543" s="221"/>
      <c r="O543" s="221"/>
      <c r="P543" s="221"/>
      <c r="Q543" s="221"/>
      <c r="R543" s="221"/>
      <c r="S543" s="221"/>
      <c r="T543" s="221"/>
      <c r="U543" s="221"/>
      <c r="V543" s="221"/>
      <c r="W543" s="221"/>
      <c r="X543" s="221"/>
      <c r="Y543" s="221"/>
      <c r="AC543" s="221"/>
      <c r="AD543" s="221"/>
      <c r="AE543" s="221"/>
      <c r="AF543" s="221"/>
      <c r="AG543" s="221"/>
      <c r="AH543" s="221"/>
      <c r="AI543" s="221"/>
      <c r="AJ543" s="221"/>
      <c r="AK543" s="221"/>
      <c r="AL543" s="221"/>
      <c r="AM543" s="221"/>
      <c r="AN543" s="221"/>
      <c r="AO543" s="221"/>
      <c r="AP543" s="221"/>
      <c r="AQ543" s="221"/>
      <c r="AR543" s="221"/>
      <c r="AS543" s="221"/>
      <c r="AT543" s="221"/>
      <c r="AU543" s="221"/>
      <c r="AV543" s="221"/>
      <c r="AW543" s="221"/>
      <c r="AX543" s="221"/>
      <c r="AY543" s="221"/>
      <c r="AZ543" s="221"/>
      <c r="BA543" s="221"/>
    </row>
    <row r="544" spans="1:53" ht="12.75">
      <c r="A544" s="221"/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21"/>
      <c r="O544" s="221"/>
      <c r="P544" s="221"/>
      <c r="Q544" s="221"/>
      <c r="R544" s="221"/>
      <c r="S544" s="221"/>
      <c r="T544" s="221"/>
      <c r="U544" s="221"/>
      <c r="V544" s="221"/>
      <c r="W544" s="221"/>
      <c r="X544" s="221"/>
      <c r="Y544" s="221"/>
      <c r="AC544" s="221"/>
      <c r="AD544" s="221"/>
      <c r="AE544" s="221"/>
      <c r="AF544" s="221"/>
      <c r="AG544" s="221"/>
      <c r="AH544" s="221"/>
      <c r="AI544" s="221"/>
      <c r="AJ544" s="221"/>
      <c r="AK544" s="221"/>
      <c r="AL544" s="221"/>
      <c r="AM544" s="221"/>
      <c r="AN544" s="221"/>
      <c r="AO544" s="221"/>
      <c r="AP544" s="221"/>
      <c r="AQ544" s="221"/>
      <c r="AR544" s="221"/>
      <c r="AS544" s="221"/>
      <c r="AT544" s="221"/>
      <c r="AU544" s="221"/>
      <c r="AV544" s="221"/>
      <c r="AW544" s="221"/>
      <c r="AX544" s="221"/>
      <c r="AY544" s="221"/>
      <c r="AZ544" s="221"/>
      <c r="BA544" s="221"/>
    </row>
    <row r="545" spans="1:53" ht="12.75">
      <c r="A545" s="221"/>
      <c r="B545" s="242"/>
      <c r="C545" s="242"/>
      <c r="D545" s="242"/>
      <c r="E545" s="242"/>
      <c r="F545" s="242"/>
      <c r="G545" s="242"/>
      <c r="H545" s="242"/>
      <c r="I545" s="242"/>
      <c r="J545" s="242"/>
      <c r="K545" s="242"/>
      <c r="L545" s="242"/>
      <c r="M545" s="242"/>
      <c r="N545" s="221"/>
      <c r="O545" s="221"/>
      <c r="P545" s="221"/>
      <c r="Q545" s="221"/>
      <c r="R545" s="221"/>
      <c r="S545" s="221"/>
      <c r="T545" s="221"/>
      <c r="U545" s="221"/>
      <c r="V545" s="221"/>
      <c r="W545" s="221"/>
      <c r="X545" s="221"/>
      <c r="Y545" s="221"/>
      <c r="AC545" s="221"/>
      <c r="AD545" s="221"/>
      <c r="AE545" s="221"/>
      <c r="AF545" s="221"/>
      <c r="AG545" s="221"/>
      <c r="AH545" s="221"/>
      <c r="AI545" s="221"/>
      <c r="AJ545" s="221"/>
      <c r="AK545" s="221"/>
      <c r="AL545" s="221"/>
      <c r="AM545" s="221"/>
      <c r="AN545" s="221"/>
      <c r="AO545" s="221"/>
      <c r="AP545" s="221"/>
      <c r="AQ545" s="221"/>
      <c r="AR545" s="221"/>
      <c r="AS545" s="221"/>
      <c r="AT545" s="221"/>
      <c r="AU545" s="221"/>
      <c r="AV545" s="221"/>
      <c r="AW545" s="221"/>
      <c r="AX545" s="221"/>
      <c r="AY545" s="221"/>
      <c r="AZ545" s="221"/>
      <c r="BA545" s="221"/>
    </row>
    <row r="546" spans="1:53" ht="12.75">
      <c r="A546" s="221"/>
      <c r="B546" s="242"/>
      <c r="C546" s="242"/>
      <c r="D546" s="242"/>
      <c r="E546" s="242"/>
      <c r="F546" s="242"/>
      <c r="G546" s="242"/>
      <c r="H546" s="242"/>
      <c r="I546" s="242"/>
      <c r="J546" s="242"/>
      <c r="K546" s="242"/>
      <c r="L546" s="242"/>
      <c r="M546" s="242"/>
      <c r="N546" s="221"/>
      <c r="O546" s="221"/>
      <c r="P546" s="221"/>
      <c r="Q546" s="221"/>
      <c r="R546" s="221"/>
      <c r="S546" s="221"/>
      <c r="T546" s="221"/>
      <c r="U546" s="221"/>
      <c r="V546" s="221"/>
      <c r="W546" s="221"/>
      <c r="X546" s="221"/>
      <c r="Y546" s="221"/>
      <c r="AC546" s="221"/>
      <c r="AD546" s="221"/>
      <c r="AE546" s="221"/>
      <c r="AF546" s="221"/>
      <c r="AG546" s="221"/>
      <c r="AH546" s="221"/>
      <c r="AI546" s="221"/>
      <c r="AJ546" s="221"/>
      <c r="AK546" s="221"/>
      <c r="AL546" s="221"/>
      <c r="AM546" s="221"/>
      <c r="AN546" s="221"/>
      <c r="AO546" s="221"/>
      <c r="AP546" s="221"/>
      <c r="AQ546" s="221"/>
      <c r="AR546" s="221"/>
      <c r="AS546" s="221"/>
      <c r="AT546" s="221"/>
      <c r="AU546" s="221"/>
      <c r="AV546" s="221"/>
      <c r="AW546" s="221"/>
      <c r="AX546" s="221"/>
      <c r="AY546" s="221"/>
      <c r="AZ546" s="221"/>
      <c r="BA546" s="221"/>
    </row>
    <row r="547" spans="1:53" ht="12.75">
      <c r="A547" s="221"/>
      <c r="B547" s="242"/>
      <c r="C547" s="242"/>
      <c r="D547" s="242"/>
      <c r="E547" s="242"/>
      <c r="F547" s="242"/>
      <c r="G547" s="242"/>
      <c r="H547" s="242"/>
      <c r="I547" s="242"/>
      <c r="J547" s="242"/>
      <c r="K547" s="242"/>
      <c r="L547" s="242"/>
      <c r="M547" s="242"/>
      <c r="N547" s="221"/>
      <c r="O547" s="221"/>
      <c r="P547" s="221"/>
      <c r="Q547" s="221"/>
      <c r="R547" s="221"/>
      <c r="S547" s="221"/>
      <c r="T547" s="221"/>
      <c r="U547" s="221"/>
      <c r="V547" s="221"/>
      <c r="W547" s="221"/>
      <c r="X547" s="221"/>
      <c r="Y547" s="221"/>
      <c r="AC547" s="221"/>
      <c r="AD547" s="221"/>
      <c r="AE547" s="221"/>
      <c r="AF547" s="221"/>
      <c r="AG547" s="221"/>
      <c r="AH547" s="221"/>
      <c r="AI547" s="221"/>
      <c r="AJ547" s="221"/>
      <c r="AK547" s="221"/>
      <c r="AL547" s="221"/>
      <c r="AM547" s="221"/>
      <c r="AN547" s="221"/>
      <c r="AO547" s="221"/>
      <c r="AP547" s="221"/>
      <c r="AQ547" s="221"/>
      <c r="AR547" s="221"/>
      <c r="AS547" s="221"/>
      <c r="AT547" s="221"/>
      <c r="AU547" s="221"/>
      <c r="AV547" s="221"/>
      <c r="AW547" s="221"/>
      <c r="AX547" s="221"/>
      <c r="AY547" s="221"/>
      <c r="AZ547" s="221"/>
      <c r="BA547" s="221"/>
    </row>
    <row r="548" spans="1:53" ht="12.75">
      <c r="A548" s="221"/>
      <c r="B548" s="242"/>
      <c r="C548" s="242"/>
      <c r="D548" s="242"/>
      <c r="E548" s="242"/>
      <c r="F548" s="242"/>
      <c r="G548" s="242"/>
      <c r="H548" s="242"/>
      <c r="I548" s="242"/>
      <c r="J548" s="242"/>
      <c r="K548" s="242"/>
      <c r="L548" s="242"/>
      <c r="M548" s="242"/>
      <c r="N548" s="221"/>
      <c r="O548" s="221"/>
      <c r="P548" s="221"/>
      <c r="Q548" s="221"/>
      <c r="R548" s="221"/>
      <c r="S548" s="221"/>
      <c r="T548" s="221"/>
      <c r="U548" s="221"/>
      <c r="V548" s="221"/>
      <c r="W548" s="221"/>
      <c r="X548" s="221"/>
      <c r="Y548" s="221"/>
      <c r="AC548" s="221"/>
      <c r="AD548" s="221"/>
      <c r="AE548" s="221"/>
      <c r="AF548" s="221"/>
      <c r="AG548" s="221"/>
      <c r="AH548" s="221"/>
      <c r="AI548" s="221"/>
      <c r="AJ548" s="221"/>
      <c r="AK548" s="221"/>
      <c r="AL548" s="221"/>
      <c r="AM548" s="221"/>
      <c r="AN548" s="221"/>
      <c r="AO548" s="221"/>
      <c r="AP548" s="221"/>
      <c r="AQ548" s="221"/>
      <c r="AR548" s="221"/>
      <c r="AS548" s="221"/>
      <c r="AT548" s="221"/>
      <c r="AU548" s="221"/>
      <c r="AV548" s="221"/>
      <c r="AW548" s="221"/>
      <c r="AX548" s="221"/>
      <c r="AY548" s="221"/>
      <c r="AZ548" s="221"/>
      <c r="BA548" s="221"/>
    </row>
    <row r="549" spans="1:53" ht="12.75">
      <c r="A549" s="221"/>
      <c r="B549" s="242"/>
      <c r="C549" s="242"/>
      <c r="D549" s="242"/>
      <c r="E549" s="242"/>
      <c r="F549" s="242"/>
      <c r="G549" s="242"/>
      <c r="H549" s="242"/>
      <c r="I549" s="242"/>
      <c r="J549" s="242"/>
      <c r="K549" s="242"/>
      <c r="L549" s="242"/>
      <c r="M549" s="242"/>
      <c r="N549" s="221"/>
      <c r="O549" s="221"/>
      <c r="P549" s="221"/>
      <c r="Q549" s="221"/>
      <c r="R549" s="221"/>
      <c r="S549" s="221"/>
      <c r="T549" s="221"/>
      <c r="U549" s="221"/>
      <c r="V549" s="221"/>
      <c r="W549" s="221"/>
      <c r="X549" s="221"/>
      <c r="Y549" s="221"/>
      <c r="AC549" s="221"/>
      <c r="AD549" s="221"/>
      <c r="AE549" s="221"/>
      <c r="AF549" s="221"/>
      <c r="AG549" s="221"/>
      <c r="AH549" s="221"/>
      <c r="AI549" s="221"/>
      <c r="AJ549" s="221"/>
      <c r="AK549" s="221"/>
      <c r="AL549" s="221"/>
      <c r="AM549" s="221"/>
      <c r="AN549" s="221"/>
      <c r="AO549" s="221"/>
      <c r="AP549" s="221"/>
      <c r="AQ549" s="221"/>
      <c r="AR549" s="221"/>
      <c r="AS549" s="221"/>
      <c r="AT549" s="221"/>
      <c r="AU549" s="221"/>
      <c r="AV549" s="221"/>
      <c r="AW549" s="221"/>
      <c r="AX549" s="221"/>
      <c r="AY549" s="221"/>
      <c r="AZ549" s="221"/>
      <c r="BA549" s="221"/>
    </row>
    <row r="550" spans="1:53" ht="12.75">
      <c r="A550" s="221"/>
      <c r="B550" s="242"/>
      <c r="C550" s="242"/>
      <c r="D550" s="242"/>
      <c r="E550" s="242"/>
      <c r="F550" s="242"/>
      <c r="G550" s="242"/>
      <c r="H550" s="242"/>
      <c r="I550" s="242"/>
      <c r="J550" s="242"/>
      <c r="K550" s="242"/>
      <c r="L550" s="242"/>
      <c r="M550" s="242"/>
      <c r="N550" s="221"/>
      <c r="O550" s="221"/>
      <c r="P550" s="221"/>
      <c r="Q550" s="221"/>
      <c r="R550" s="221"/>
      <c r="S550" s="221"/>
      <c r="T550" s="221"/>
      <c r="U550" s="221"/>
      <c r="V550" s="221"/>
      <c r="W550" s="221"/>
      <c r="X550" s="221"/>
      <c r="Y550" s="221"/>
      <c r="AC550" s="221"/>
      <c r="AD550" s="221"/>
      <c r="AE550" s="221"/>
      <c r="AF550" s="221"/>
      <c r="AG550" s="221"/>
      <c r="AH550" s="221"/>
      <c r="AI550" s="221"/>
      <c r="AJ550" s="221"/>
      <c r="AK550" s="221"/>
      <c r="AL550" s="221"/>
      <c r="AM550" s="221"/>
      <c r="AN550" s="221"/>
      <c r="AO550" s="221"/>
      <c r="AP550" s="221"/>
      <c r="AQ550" s="221"/>
      <c r="AR550" s="221"/>
      <c r="AS550" s="221"/>
      <c r="AT550" s="221"/>
      <c r="AU550" s="221"/>
      <c r="AV550" s="221"/>
      <c r="AW550" s="221"/>
      <c r="AX550" s="221"/>
      <c r="AY550" s="221"/>
      <c r="AZ550" s="221"/>
      <c r="BA550" s="221"/>
    </row>
    <row r="551" spans="1:53" ht="12.75">
      <c r="A551" s="221"/>
      <c r="B551" s="242"/>
      <c r="C551" s="242"/>
      <c r="D551" s="242"/>
      <c r="E551" s="242"/>
      <c r="F551" s="242"/>
      <c r="G551" s="242"/>
      <c r="H551" s="242"/>
      <c r="I551" s="242"/>
      <c r="J551" s="242"/>
      <c r="K551" s="242"/>
      <c r="L551" s="242"/>
      <c r="M551" s="242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1"/>
      <c r="AC551" s="221"/>
      <c r="AD551" s="221"/>
      <c r="AE551" s="221"/>
      <c r="AF551" s="221"/>
      <c r="AG551" s="221"/>
      <c r="AH551" s="221"/>
      <c r="AI551" s="221"/>
      <c r="AJ551" s="221"/>
      <c r="AK551" s="221"/>
      <c r="AL551" s="221"/>
      <c r="AM551" s="221"/>
      <c r="AN551" s="221"/>
      <c r="AO551" s="221"/>
      <c r="AP551" s="221"/>
      <c r="AQ551" s="221"/>
      <c r="AR551" s="221"/>
      <c r="AS551" s="221"/>
      <c r="AT551" s="221"/>
      <c r="AU551" s="221"/>
      <c r="AV551" s="221"/>
      <c r="AW551" s="221"/>
      <c r="AX551" s="221"/>
      <c r="AY551" s="221"/>
      <c r="AZ551" s="221"/>
      <c r="BA551" s="221"/>
    </row>
    <row r="552" spans="1:53" ht="12.75">
      <c r="A552" s="221"/>
      <c r="B552" s="242"/>
      <c r="C552" s="242"/>
      <c r="D552" s="242"/>
      <c r="E552" s="242"/>
      <c r="F552" s="242"/>
      <c r="G552" s="242"/>
      <c r="H552" s="242"/>
      <c r="I552" s="242"/>
      <c r="J552" s="242"/>
      <c r="K552" s="242"/>
      <c r="L552" s="242"/>
      <c r="M552" s="242"/>
      <c r="N552" s="221"/>
      <c r="O552" s="221"/>
      <c r="P552" s="221"/>
      <c r="Q552" s="221"/>
      <c r="R552" s="221"/>
      <c r="S552" s="221"/>
      <c r="T552" s="221"/>
      <c r="U552" s="221"/>
      <c r="V552" s="221"/>
      <c r="W552" s="221"/>
      <c r="X552" s="221"/>
      <c r="Y552" s="221"/>
      <c r="AC552" s="221"/>
      <c r="AD552" s="221"/>
      <c r="AE552" s="221"/>
      <c r="AF552" s="221"/>
      <c r="AG552" s="221"/>
      <c r="AH552" s="221"/>
      <c r="AI552" s="221"/>
      <c r="AJ552" s="221"/>
      <c r="AK552" s="221"/>
      <c r="AL552" s="221"/>
      <c r="AM552" s="221"/>
      <c r="AN552" s="221"/>
      <c r="AO552" s="221"/>
      <c r="AP552" s="221"/>
      <c r="AQ552" s="221"/>
      <c r="AR552" s="221"/>
      <c r="AS552" s="221"/>
      <c r="AT552" s="221"/>
      <c r="AU552" s="221"/>
      <c r="AV552" s="221"/>
      <c r="AW552" s="221"/>
      <c r="AX552" s="221"/>
      <c r="AY552" s="221"/>
      <c r="AZ552" s="221"/>
      <c r="BA552" s="221"/>
    </row>
    <row r="553" spans="1:53" ht="12.75">
      <c r="A553" s="221"/>
      <c r="B553" s="242"/>
      <c r="C553" s="242"/>
      <c r="D553" s="242"/>
      <c r="E553" s="242"/>
      <c r="F553" s="242"/>
      <c r="G553" s="242"/>
      <c r="H553" s="242"/>
      <c r="I553" s="242"/>
      <c r="J553" s="242"/>
      <c r="K553" s="242"/>
      <c r="L553" s="242"/>
      <c r="M553" s="242"/>
      <c r="N553" s="221"/>
      <c r="O553" s="221"/>
      <c r="P553" s="221"/>
      <c r="Q553" s="221"/>
      <c r="R553" s="221"/>
      <c r="S553" s="221"/>
      <c r="T553" s="221"/>
      <c r="U553" s="221"/>
      <c r="V553" s="221"/>
      <c r="W553" s="221"/>
      <c r="X553" s="221"/>
      <c r="Y553" s="221"/>
      <c r="AC553" s="221"/>
      <c r="AD553" s="221"/>
      <c r="AE553" s="221"/>
      <c r="AF553" s="221"/>
      <c r="AG553" s="221"/>
      <c r="AH553" s="221"/>
      <c r="AI553" s="221"/>
      <c r="AJ553" s="221"/>
      <c r="AK553" s="221"/>
      <c r="AL553" s="221"/>
      <c r="AM553" s="221"/>
      <c r="AN553" s="221"/>
      <c r="AO553" s="221"/>
      <c r="AP553" s="221"/>
      <c r="AQ553" s="221"/>
      <c r="AR553" s="221"/>
      <c r="AS553" s="221"/>
      <c r="AT553" s="221"/>
      <c r="AU553" s="221"/>
      <c r="AV553" s="221"/>
      <c r="AW553" s="221"/>
      <c r="AX553" s="221"/>
      <c r="AY553" s="221"/>
      <c r="AZ553" s="221"/>
      <c r="BA553" s="221"/>
    </row>
    <row r="554" spans="1:53" ht="12.75">
      <c r="A554" s="221"/>
      <c r="B554" s="242"/>
      <c r="C554" s="242"/>
      <c r="D554" s="242"/>
      <c r="E554" s="242"/>
      <c r="F554" s="242"/>
      <c r="G554" s="242"/>
      <c r="H554" s="242"/>
      <c r="I554" s="242"/>
      <c r="J554" s="242"/>
      <c r="K554" s="242"/>
      <c r="L554" s="242"/>
      <c r="M554" s="242"/>
      <c r="N554" s="221"/>
      <c r="O554" s="221"/>
      <c r="P554" s="221"/>
      <c r="Q554" s="221"/>
      <c r="R554" s="221"/>
      <c r="S554" s="221"/>
      <c r="T554" s="221"/>
      <c r="U554" s="221"/>
      <c r="V554" s="221"/>
      <c r="W554" s="221"/>
      <c r="X554" s="221"/>
      <c r="Y554" s="221"/>
      <c r="AC554" s="221"/>
      <c r="AD554" s="221"/>
      <c r="AE554" s="221"/>
      <c r="AF554" s="221"/>
      <c r="AG554" s="221"/>
      <c r="AH554" s="221"/>
      <c r="AI554" s="221"/>
      <c r="AJ554" s="221"/>
      <c r="AK554" s="221"/>
      <c r="AL554" s="221"/>
      <c r="AM554" s="221"/>
      <c r="AN554" s="221"/>
      <c r="AO554" s="221"/>
      <c r="AP554" s="221"/>
      <c r="AQ554" s="221"/>
      <c r="AR554" s="221"/>
      <c r="AS554" s="221"/>
      <c r="AT554" s="221"/>
      <c r="AU554" s="221"/>
      <c r="AV554" s="221"/>
      <c r="AW554" s="221"/>
      <c r="AX554" s="221"/>
      <c r="AY554" s="221"/>
      <c r="AZ554" s="221"/>
      <c r="BA554" s="221"/>
    </row>
    <row r="555" spans="1:53" ht="12.75">
      <c r="A555" s="221"/>
      <c r="B555" s="242"/>
      <c r="C555" s="242"/>
      <c r="D555" s="242"/>
      <c r="E555" s="242"/>
      <c r="F555" s="242"/>
      <c r="G555" s="242"/>
      <c r="H555" s="242"/>
      <c r="I555" s="242"/>
      <c r="J555" s="242"/>
      <c r="K555" s="242"/>
      <c r="L555" s="242"/>
      <c r="M555" s="242"/>
      <c r="N555" s="221"/>
      <c r="O555" s="221"/>
      <c r="P555" s="221"/>
      <c r="Q555" s="221"/>
      <c r="R555" s="221"/>
      <c r="S555" s="221"/>
      <c r="T555" s="221"/>
      <c r="U555" s="221"/>
      <c r="V555" s="221"/>
      <c r="W555" s="221"/>
      <c r="X555" s="221"/>
      <c r="Y555" s="221"/>
      <c r="AC555" s="221"/>
      <c r="AD555" s="221"/>
      <c r="AE555" s="221"/>
      <c r="AF555" s="221"/>
      <c r="AG555" s="221"/>
      <c r="AH555" s="221"/>
      <c r="AI555" s="221"/>
      <c r="AJ555" s="221"/>
      <c r="AK555" s="221"/>
      <c r="AL555" s="221"/>
      <c r="AM555" s="221"/>
      <c r="AN555" s="221"/>
      <c r="AO555" s="221"/>
      <c r="AP555" s="221"/>
      <c r="AQ555" s="221"/>
      <c r="AR555" s="221"/>
      <c r="AS555" s="221"/>
      <c r="AT555" s="221"/>
      <c r="AU555" s="221"/>
      <c r="AV555" s="221"/>
      <c r="AW555" s="221"/>
      <c r="AX555" s="221"/>
      <c r="AY555" s="221"/>
      <c r="AZ555" s="221"/>
      <c r="BA555" s="221"/>
    </row>
    <row r="556" spans="1:53" ht="12.75">
      <c r="A556" s="221"/>
      <c r="B556" s="242"/>
      <c r="C556" s="242"/>
      <c r="D556" s="242"/>
      <c r="E556" s="242"/>
      <c r="F556" s="242"/>
      <c r="G556" s="242"/>
      <c r="H556" s="242"/>
      <c r="I556" s="242"/>
      <c r="J556" s="242"/>
      <c r="K556" s="242"/>
      <c r="L556" s="242"/>
      <c r="M556" s="242"/>
      <c r="N556" s="221"/>
      <c r="O556" s="221"/>
      <c r="P556" s="221"/>
      <c r="Q556" s="221"/>
      <c r="R556" s="221"/>
      <c r="S556" s="221"/>
      <c r="T556" s="221"/>
      <c r="U556" s="221"/>
      <c r="V556" s="221"/>
      <c r="W556" s="221"/>
      <c r="X556" s="221"/>
      <c r="Y556" s="221"/>
      <c r="AC556" s="221"/>
      <c r="AD556" s="221"/>
      <c r="AE556" s="221"/>
      <c r="AF556" s="221"/>
      <c r="AG556" s="221"/>
      <c r="AH556" s="221"/>
      <c r="AI556" s="221"/>
      <c r="AJ556" s="221"/>
      <c r="AK556" s="221"/>
      <c r="AL556" s="221"/>
      <c r="AM556" s="221"/>
      <c r="AN556" s="221"/>
      <c r="AO556" s="221"/>
      <c r="AP556" s="221"/>
      <c r="AQ556" s="221"/>
      <c r="AR556" s="221"/>
      <c r="AS556" s="221"/>
      <c r="AT556" s="221"/>
      <c r="AU556" s="221"/>
      <c r="AV556" s="221"/>
      <c r="AW556" s="221"/>
      <c r="AX556" s="221"/>
      <c r="AY556" s="221"/>
      <c r="AZ556" s="221"/>
      <c r="BA556" s="221"/>
    </row>
    <row r="557" spans="1:53" ht="12.75">
      <c r="A557" s="221"/>
      <c r="B557" s="242"/>
      <c r="C557" s="242"/>
      <c r="D557" s="242"/>
      <c r="E557" s="242"/>
      <c r="F557" s="242"/>
      <c r="G557" s="242"/>
      <c r="H557" s="242"/>
      <c r="I557" s="242"/>
      <c r="J557" s="242"/>
      <c r="K557" s="242"/>
      <c r="L557" s="242"/>
      <c r="M557" s="242"/>
      <c r="N557" s="221"/>
      <c r="O557" s="221"/>
      <c r="P557" s="221"/>
      <c r="Q557" s="221"/>
      <c r="R557" s="221"/>
      <c r="S557" s="221"/>
      <c r="T557" s="221"/>
      <c r="U557" s="221"/>
      <c r="V557" s="221"/>
      <c r="W557" s="221"/>
      <c r="X557" s="221"/>
      <c r="Y557" s="221"/>
      <c r="AC557" s="221"/>
      <c r="AD557" s="221"/>
      <c r="AE557" s="221"/>
      <c r="AF557" s="221"/>
      <c r="AG557" s="221"/>
      <c r="AH557" s="221"/>
      <c r="AI557" s="221"/>
      <c r="AJ557" s="221"/>
      <c r="AK557" s="221"/>
      <c r="AL557" s="221"/>
      <c r="AM557" s="221"/>
      <c r="AN557" s="221"/>
      <c r="AO557" s="221"/>
      <c r="AP557" s="221"/>
      <c r="AQ557" s="221"/>
      <c r="AR557" s="221"/>
      <c r="AS557" s="221"/>
      <c r="AT557" s="221"/>
      <c r="AU557" s="221"/>
      <c r="AV557" s="221"/>
      <c r="AW557" s="221"/>
      <c r="AX557" s="221"/>
      <c r="AY557" s="221"/>
      <c r="AZ557" s="221"/>
      <c r="BA557" s="221"/>
    </row>
    <row r="558" spans="1:53" ht="12.75">
      <c r="A558" s="221"/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  <c r="N558" s="221"/>
      <c r="O558" s="221"/>
      <c r="P558" s="221"/>
      <c r="Q558" s="221"/>
      <c r="R558" s="221"/>
      <c r="S558" s="221"/>
      <c r="T558" s="221"/>
      <c r="U558" s="221"/>
      <c r="V558" s="221"/>
      <c r="W558" s="221"/>
      <c r="X558" s="221"/>
      <c r="Y558" s="221"/>
      <c r="AC558" s="221"/>
      <c r="AD558" s="221"/>
      <c r="AE558" s="221"/>
      <c r="AF558" s="221"/>
      <c r="AG558" s="221"/>
      <c r="AH558" s="221"/>
      <c r="AI558" s="221"/>
      <c r="AJ558" s="221"/>
      <c r="AK558" s="221"/>
      <c r="AL558" s="221"/>
      <c r="AM558" s="221"/>
      <c r="AN558" s="221"/>
      <c r="AO558" s="221"/>
      <c r="AP558" s="221"/>
      <c r="AQ558" s="221"/>
      <c r="AR558" s="221"/>
      <c r="AS558" s="221"/>
      <c r="AT558" s="221"/>
      <c r="AU558" s="221"/>
      <c r="AV558" s="221"/>
      <c r="AW558" s="221"/>
      <c r="AX558" s="221"/>
      <c r="AY558" s="221"/>
      <c r="AZ558" s="221"/>
      <c r="BA558" s="221"/>
    </row>
    <row r="559" spans="1:53" ht="12.75">
      <c r="A559" s="221"/>
      <c r="B559" s="24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1"/>
      <c r="AC559" s="221"/>
      <c r="AD559" s="221"/>
      <c r="AE559" s="221"/>
      <c r="AF559" s="221"/>
      <c r="AG559" s="221"/>
      <c r="AH559" s="221"/>
      <c r="AI559" s="221"/>
      <c r="AJ559" s="221"/>
      <c r="AK559" s="221"/>
      <c r="AL559" s="221"/>
      <c r="AM559" s="221"/>
      <c r="AN559" s="221"/>
      <c r="AO559" s="221"/>
      <c r="AP559" s="221"/>
      <c r="AQ559" s="221"/>
      <c r="AR559" s="221"/>
      <c r="AS559" s="221"/>
      <c r="AT559" s="221"/>
      <c r="AU559" s="221"/>
      <c r="AV559" s="221"/>
      <c r="AW559" s="221"/>
      <c r="AX559" s="221"/>
      <c r="AY559" s="221"/>
      <c r="AZ559" s="221"/>
      <c r="BA559" s="221"/>
    </row>
    <row r="560" spans="1:53" ht="12.75">
      <c r="A560" s="221"/>
      <c r="B560" s="242"/>
      <c r="C560" s="242"/>
      <c r="D560" s="242"/>
      <c r="E560" s="242"/>
      <c r="F560" s="242"/>
      <c r="G560" s="242"/>
      <c r="H560" s="242"/>
      <c r="I560" s="242"/>
      <c r="J560" s="242"/>
      <c r="K560" s="242"/>
      <c r="L560" s="242"/>
      <c r="M560" s="242"/>
      <c r="N560" s="221"/>
      <c r="O560" s="221"/>
      <c r="P560" s="221"/>
      <c r="Q560" s="221"/>
      <c r="R560" s="221"/>
      <c r="S560" s="221"/>
      <c r="T560" s="221"/>
      <c r="U560" s="221"/>
      <c r="V560" s="221"/>
      <c r="W560" s="221"/>
      <c r="X560" s="221"/>
      <c r="Y560" s="221"/>
      <c r="AC560" s="221"/>
      <c r="AD560" s="221"/>
      <c r="AE560" s="221"/>
      <c r="AF560" s="221"/>
      <c r="AG560" s="221"/>
      <c r="AH560" s="221"/>
      <c r="AI560" s="221"/>
      <c r="AJ560" s="221"/>
      <c r="AK560" s="221"/>
      <c r="AL560" s="221"/>
      <c r="AM560" s="221"/>
      <c r="AN560" s="221"/>
      <c r="AO560" s="221"/>
      <c r="AP560" s="221"/>
      <c r="AQ560" s="221"/>
      <c r="AR560" s="221"/>
      <c r="AS560" s="221"/>
      <c r="AT560" s="221"/>
      <c r="AU560" s="221"/>
      <c r="AV560" s="221"/>
      <c r="AW560" s="221"/>
      <c r="AX560" s="221"/>
      <c r="AY560" s="221"/>
      <c r="AZ560" s="221"/>
      <c r="BA560" s="221"/>
    </row>
    <row r="561" spans="1:53" ht="12.75">
      <c r="A561" s="221"/>
      <c r="B561" s="242"/>
      <c r="C561" s="242"/>
      <c r="D561" s="242"/>
      <c r="E561" s="242"/>
      <c r="F561" s="242"/>
      <c r="G561" s="242"/>
      <c r="H561" s="242"/>
      <c r="I561" s="242"/>
      <c r="J561" s="242"/>
      <c r="K561" s="242"/>
      <c r="L561" s="242"/>
      <c r="M561" s="242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1"/>
      <c r="AC561" s="221"/>
      <c r="AD561" s="221"/>
      <c r="AE561" s="221"/>
      <c r="AF561" s="221"/>
      <c r="AG561" s="221"/>
      <c r="AH561" s="221"/>
      <c r="AI561" s="221"/>
      <c r="AJ561" s="221"/>
      <c r="AK561" s="221"/>
      <c r="AL561" s="221"/>
      <c r="AM561" s="221"/>
      <c r="AN561" s="221"/>
      <c r="AO561" s="221"/>
      <c r="AP561" s="221"/>
      <c r="AQ561" s="221"/>
      <c r="AR561" s="221"/>
      <c r="AS561" s="221"/>
      <c r="AT561" s="221"/>
      <c r="AU561" s="221"/>
      <c r="AV561" s="221"/>
      <c r="AW561" s="221"/>
      <c r="AX561" s="221"/>
      <c r="AY561" s="221"/>
      <c r="AZ561" s="221"/>
      <c r="BA561" s="221"/>
    </row>
    <row r="562" spans="1:53" ht="12.75">
      <c r="A562" s="221"/>
      <c r="B562" s="242"/>
      <c r="C562" s="242"/>
      <c r="D562" s="242"/>
      <c r="E562" s="242"/>
      <c r="F562" s="242"/>
      <c r="G562" s="242"/>
      <c r="H562" s="242"/>
      <c r="I562" s="242"/>
      <c r="J562" s="242"/>
      <c r="K562" s="242"/>
      <c r="L562" s="242"/>
      <c r="M562" s="242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1"/>
      <c r="AC562" s="221"/>
      <c r="AD562" s="221"/>
      <c r="AE562" s="221"/>
      <c r="AF562" s="221"/>
      <c r="AG562" s="221"/>
      <c r="AH562" s="221"/>
      <c r="AI562" s="221"/>
      <c r="AJ562" s="221"/>
      <c r="AK562" s="221"/>
      <c r="AL562" s="221"/>
      <c r="AM562" s="221"/>
      <c r="AN562" s="221"/>
      <c r="AO562" s="221"/>
      <c r="AP562" s="221"/>
      <c r="AQ562" s="221"/>
      <c r="AR562" s="221"/>
      <c r="AS562" s="221"/>
      <c r="AT562" s="221"/>
      <c r="AU562" s="221"/>
      <c r="AV562" s="221"/>
      <c r="AW562" s="221"/>
      <c r="AX562" s="221"/>
      <c r="AY562" s="221"/>
      <c r="AZ562" s="221"/>
      <c r="BA562" s="221"/>
    </row>
    <row r="563" spans="1:53" ht="12.75">
      <c r="A563" s="221"/>
      <c r="B563" s="242"/>
      <c r="C563" s="242"/>
      <c r="D563" s="242"/>
      <c r="E563" s="242"/>
      <c r="F563" s="242"/>
      <c r="G563" s="242"/>
      <c r="H563" s="242"/>
      <c r="I563" s="242"/>
      <c r="J563" s="242"/>
      <c r="K563" s="242"/>
      <c r="L563" s="242"/>
      <c r="M563" s="242"/>
      <c r="N563" s="221"/>
      <c r="O563" s="221"/>
      <c r="P563" s="221"/>
      <c r="Q563" s="221"/>
      <c r="R563" s="221"/>
      <c r="S563" s="221"/>
      <c r="T563" s="221"/>
      <c r="U563" s="221"/>
      <c r="V563" s="221"/>
      <c r="W563" s="221"/>
      <c r="X563" s="221"/>
      <c r="Y563" s="221"/>
      <c r="AC563" s="221"/>
      <c r="AD563" s="221"/>
      <c r="AE563" s="221"/>
      <c r="AF563" s="221"/>
      <c r="AG563" s="221"/>
      <c r="AH563" s="221"/>
      <c r="AI563" s="221"/>
      <c r="AJ563" s="221"/>
      <c r="AK563" s="221"/>
      <c r="AL563" s="221"/>
      <c r="AM563" s="221"/>
      <c r="AN563" s="221"/>
      <c r="AO563" s="221"/>
      <c r="AP563" s="221"/>
      <c r="AQ563" s="221"/>
      <c r="AR563" s="221"/>
      <c r="AS563" s="221"/>
      <c r="AT563" s="221"/>
      <c r="AU563" s="221"/>
      <c r="AV563" s="221"/>
      <c r="AW563" s="221"/>
      <c r="AX563" s="221"/>
      <c r="AY563" s="221"/>
      <c r="AZ563" s="221"/>
      <c r="BA563" s="221"/>
    </row>
    <row r="564" spans="1:53" ht="12.75">
      <c r="A564" s="221"/>
      <c r="B564" s="242"/>
      <c r="C564" s="242"/>
      <c r="D564" s="242"/>
      <c r="E564" s="242"/>
      <c r="F564" s="242"/>
      <c r="G564" s="242"/>
      <c r="H564" s="242"/>
      <c r="I564" s="242"/>
      <c r="J564" s="242"/>
      <c r="K564" s="242"/>
      <c r="L564" s="242"/>
      <c r="M564" s="242"/>
      <c r="N564" s="221"/>
      <c r="O564" s="221"/>
      <c r="P564" s="221"/>
      <c r="Q564" s="221"/>
      <c r="R564" s="221"/>
      <c r="S564" s="221"/>
      <c r="T564" s="221"/>
      <c r="U564" s="221"/>
      <c r="V564" s="221"/>
      <c r="W564" s="221"/>
      <c r="X564" s="221"/>
      <c r="Y564" s="221"/>
      <c r="AC564" s="221"/>
      <c r="AD564" s="221"/>
      <c r="AE564" s="221"/>
      <c r="AF564" s="221"/>
      <c r="AG564" s="221"/>
      <c r="AH564" s="221"/>
      <c r="AI564" s="221"/>
      <c r="AJ564" s="221"/>
      <c r="AK564" s="221"/>
      <c r="AL564" s="221"/>
      <c r="AM564" s="221"/>
      <c r="AN564" s="221"/>
      <c r="AO564" s="221"/>
      <c r="AP564" s="221"/>
      <c r="AQ564" s="221"/>
      <c r="AR564" s="221"/>
      <c r="AS564" s="221"/>
      <c r="AT564" s="221"/>
      <c r="AU564" s="221"/>
      <c r="AV564" s="221"/>
      <c r="AW564" s="221"/>
      <c r="AX564" s="221"/>
      <c r="AY564" s="221"/>
      <c r="AZ564" s="221"/>
      <c r="BA564" s="221"/>
    </row>
    <row r="565" spans="1:53" ht="12.75">
      <c r="A565" s="221"/>
      <c r="B565" s="242"/>
      <c r="C565" s="242"/>
      <c r="D565" s="242"/>
      <c r="E565" s="242"/>
      <c r="F565" s="242"/>
      <c r="G565" s="242"/>
      <c r="H565" s="242"/>
      <c r="I565" s="242"/>
      <c r="J565" s="242"/>
      <c r="K565" s="242"/>
      <c r="L565" s="242"/>
      <c r="M565" s="242"/>
      <c r="N565" s="221"/>
      <c r="O565" s="221"/>
      <c r="P565" s="221"/>
      <c r="Q565" s="221"/>
      <c r="R565" s="221"/>
      <c r="S565" s="221"/>
      <c r="T565" s="221"/>
      <c r="U565" s="221"/>
      <c r="V565" s="221"/>
      <c r="W565" s="221"/>
      <c r="X565" s="221"/>
      <c r="Y565" s="221"/>
      <c r="AC565" s="221"/>
      <c r="AD565" s="221"/>
      <c r="AE565" s="221"/>
      <c r="AF565" s="221"/>
      <c r="AG565" s="221"/>
      <c r="AH565" s="221"/>
      <c r="AI565" s="221"/>
      <c r="AJ565" s="221"/>
      <c r="AK565" s="221"/>
      <c r="AL565" s="221"/>
      <c r="AM565" s="221"/>
      <c r="AN565" s="221"/>
      <c r="AO565" s="221"/>
      <c r="AP565" s="221"/>
      <c r="AQ565" s="221"/>
      <c r="AR565" s="221"/>
      <c r="AS565" s="221"/>
      <c r="AT565" s="221"/>
      <c r="AU565" s="221"/>
      <c r="AV565" s="221"/>
      <c r="AW565" s="221"/>
      <c r="AX565" s="221"/>
      <c r="AY565" s="221"/>
      <c r="AZ565" s="221"/>
      <c r="BA565" s="221"/>
    </row>
    <row r="566" spans="1:53" ht="12.75">
      <c r="A566" s="221"/>
      <c r="B566" s="242"/>
      <c r="C566" s="242"/>
      <c r="D566" s="242"/>
      <c r="E566" s="242"/>
      <c r="F566" s="242"/>
      <c r="G566" s="242"/>
      <c r="H566" s="242"/>
      <c r="I566" s="242"/>
      <c r="J566" s="242"/>
      <c r="K566" s="242"/>
      <c r="L566" s="242"/>
      <c r="M566" s="242"/>
      <c r="N566" s="221"/>
      <c r="O566" s="221"/>
      <c r="P566" s="221"/>
      <c r="Q566" s="221"/>
      <c r="R566" s="221"/>
      <c r="S566" s="221"/>
      <c r="T566" s="221"/>
      <c r="U566" s="221"/>
      <c r="V566" s="221"/>
      <c r="W566" s="221"/>
      <c r="X566" s="221"/>
      <c r="Y566" s="221"/>
      <c r="AC566" s="221"/>
      <c r="AD566" s="221"/>
      <c r="AE566" s="221"/>
      <c r="AF566" s="221"/>
      <c r="AG566" s="221"/>
      <c r="AH566" s="221"/>
      <c r="AI566" s="221"/>
      <c r="AJ566" s="221"/>
      <c r="AK566" s="221"/>
      <c r="AL566" s="221"/>
      <c r="AM566" s="221"/>
      <c r="AN566" s="221"/>
      <c r="AO566" s="221"/>
      <c r="AP566" s="221"/>
      <c r="AQ566" s="221"/>
      <c r="AR566" s="221"/>
      <c r="AS566" s="221"/>
      <c r="AT566" s="221"/>
      <c r="AU566" s="221"/>
      <c r="AV566" s="221"/>
      <c r="AW566" s="221"/>
      <c r="AX566" s="221"/>
      <c r="AY566" s="221"/>
      <c r="AZ566" s="221"/>
      <c r="BA566" s="221"/>
    </row>
    <row r="567" spans="1:53" ht="12.75">
      <c r="A567" s="221"/>
      <c r="B567" s="242"/>
      <c r="C567" s="242"/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21"/>
      <c r="O567" s="221"/>
      <c r="P567" s="221"/>
      <c r="Q567" s="221"/>
      <c r="R567" s="221"/>
      <c r="S567" s="221"/>
      <c r="T567" s="221"/>
      <c r="U567" s="221"/>
      <c r="V567" s="221"/>
      <c r="W567" s="221"/>
      <c r="X567" s="221"/>
      <c r="Y567" s="221"/>
      <c r="AC567" s="221"/>
      <c r="AD567" s="221"/>
      <c r="AE567" s="221"/>
      <c r="AF567" s="221"/>
      <c r="AG567" s="221"/>
      <c r="AH567" s="221"/>
      <c r="AI567" s="221"/>
      <c r="AJ567" s="221"/>
      <c r="AK567" s="221"/>
      <c r="AL567" s="221"/>
      <c r="AM567" s="221"/>
      <c r="AN567" s="221"/>
      <c r="AO567" s="221"/>
      <c r="AP567" s="221"/>
      <c r="AQ567" s="221"/>
      <c r="AR567" s="221"/>
      <c r="AS567" s="221"/>
      <c r="AT567" s="221"/>
      <c r="AU567" s="221"/>
      <c r="AV567" s="221"/>
      <c r="AW567" s="221"/>
      <c r="AX567" s="221"/>
      <c r="AY567" s="221"/>
      <c r="AZ567" s="221"/>
      <c r="BA567" s="221"/>
    </row>
    <row r="568" spans="1:53" ht="12.75">
      <c r="A568" s="221"/>
      <c r="B568" s="242"/>
      <c r="C568" s="242"/>
      <c r="D568" s="242"/>
      <c r="E568" s="242"/>
      <c r="F568" s="242"/>
      <c r="G568" s="242"/>
      <c r="H568" s="242"/>
      <c r="I568" s="242"/>
      <c r="J568" s="242"/>
      <c r="K568" s="242"/>
      <c r="L568" s="242"/>
      <c r="M568" s="242"/>
      <c r="N568" s="221"/>
      <c r="O568" s="221"/>
      <c r="P568" s="221"/>
      <c r="Q568" s="221"/>
      <c r="R568" s="221"/>
      <c r="S568" s="221"/>
      <c r="T568" s="221"/>
      <c r="U568" s="221"/>
      <c r="V568" s="221"/>
      <c r="W568" s="221"/>
      <c r="X568" s="221"/>
      <c r="Y568" s="221"/>
      <c r="AC568" s="221"/>
      <c r="AD568" s="221"/>
      <c r="AE568" s="221"/>
      <c r="AF568" s="221"/>
      <c r="AG568" s="221"/>
      <c r="AH568" s="221"/>
      <c r="AI568" s="221"/>
      <c r="AJ568" s="221"/>
      <c r="AK568" s="221"/>
      <c r="AL568" s="221"/>
      <c r="AM568" s="221"/>
      <c r="AN568" s="221"/>
      <c r="AO568" s="221"/>
      <c r="AP568" s="221"/>
      <c r="AQ568" s="221"/>
      <c r="AR568" s="221"/>
      <c r="AS568" s="221"/>
      <c r="AT568" s="221"/>
      <c r="AU568" s="221"/>
      <c r="AV568" s="221"/>
      <c r="AW568" s="221"/>
      <c r="AX568" s="221"/>
      <c r="AY568" s="221"/>
      <c r="AZ568" s="221"/>
      <c r="BA568" s="221"/>
    </row>
    <row r="569" spans="1:53" ht="12.75">
      <c r="A569" s="221"/>
      <c r="B569" s="242"/>
      <c r="C569" s="242"/>
      <c r="D569" s="242"/>
      <c r="E569" s="242"/>
      <c r="F569" s="242"/>
      <c r="G569" s="242"/>
      <c r="H569" s="242"/>
      <c r="I569" s="242"/>
      <c r="J569" s="242"/>
      <c r="K569" s="242"/>
      <c r="L569" s="242"/>
      <c r="M569" s="242"/>
      <c r="N569" s="221"/>
      <c r="O569" s="221"/>
      <c r="P569" s="221"/>
      <c r="Q569" s="221"/>
      <c r="R569" s="221"/>
      <c r="S569" s="221"/>
      <c r="T569" s="221"/>
      <c r="U569" s="221"/>
      <c r="V569" s="221"/>
      <c r="W569" s="221"/>
      <c r="X569" s="221"/>
      <c r="Y569" s="221"/>
      <c r="AC569" s="221"/>
      <c r="AD569" s="221"/>
      <c r="AE569" s="221"/>
      <c r="AF569" s="221"/>
      <c r="AG569" s="221"/>
      <c r="AH569" s="221"/>
      <c r="AI569" s="221"/>
      <c r="AJ569" s="221"/>
      <c r="AK569" s="221"/>
      <c r="AL569" s="221"/>
      <c r="AM569" s="221"/>
      <c r="AN569" s="221"/>
      <c r="AO569" s="221"/>
      <c r="AP569" s="221"/>
      <c r="AQ569" s="221"/>
      <c r="AR569" s="221"/>
      <c r="AS569" s="221"/>
      <c r="AT569" s="221"/>
      <c r="AU569" s="221"/>
      <c r="AV569" s="221"/>
      <c r="AW569" s="221"/>
      <c r="AX569" s="221"/>
      <c r="AY569" s="221"/>
      <c r="AZ569" s="221"/>
      <c r="BA569" s="221"/>
    </row>
    <row r="570" spans="1:53" ht="12.75">
      <c r="A570" s="221"/>
      <c r="B570" s="242"/>
      <c r="C570" s="242"/>
      <c r="D570" s="242"/>
      <c r="E570" s="242"/>
      <c r="F570" s="242"/>
      <c r="G570" s="242"/>
      <c r="H570" s="242"/>
      <c r="I570" s="242"/>
      <c r="J570" s="242"/>
      <c r="K570" s="242"/>
      <c r="L570" s="242"/>
      <c r="M570" s="242"/>
      <c r="N570" s="221"/>
      <c r="O570" s="221"/>
      <c r="P570" s="221"/>
      <c r="Q570" s="221"/>
      <c r="R570" s="221"/>
      <c r="S570" s="221"/>
      <c r="T570" s="221"/>
      <c r="U570" s="221"/>
      <c r="V570" s="221"/>
      <c r="W570" s="221"/>
      <c r="X570" s="221"/>
      <c r="Y570" s="221"/>
      <c r="AC570" s="221"/>
      <c r="AD570" s="221"/>
      <c r="AE570" s="221"/>
      <c r="AF570" s="221"/>
      <c r="AG570" s="221"/>
      <c r="AH570" s="221"/>
      <c r="AI570" s="221"/>
      <c r="AJ570" s="221"/>
      <c r="AK570" s="221"/>
      <c r="AL570" s="221"/>
      <c r="AM570" s="221"/>
      <c r="AN570" s="221"/>
      <c r="AO570" s="221"/>
      <c r="AP570" s="221"/>
      <c r="AQ570" s="221"/>
      <c r="AR570" s="221"/>
      <c r="AS570" s="221"/>
      <c r="AT570" s="221"/>
      <c r="AU570" s="221"/>
      <c r="AV570" s="221"/>
      <c r="AW570" s="221"/>
      <c r="AX570" s="221"/>
      <c r="AY570" s="221"/>
      <c r="AZ570" s="221"/>
      <c r="BA570" s="221"/>
    </row>
    <row r="571" spans="1:53" ht="12.75">
      <c r="A571" s="221"/>
      <c r="B571" s="242"/>
      <c r="C571" s="242"/>
      <c r="D571" s="242"/>
      <c r="E571" s="242"/>
      <c r="F571" s="242"/>
      <c r="G571" s="242"/>
      <c r="H571" s="242"/>
      <c r="I571" s="242"/>
      <c r="J571" s="242"/>
      <c r="K571" s="242"/>
      <c r="L571" s="242"/>
      <c r="M571" s="242"/>
      <c r="N571" s="221"/>
      <c r="O571" s="221"/>
      <c r="P571" s="221"/>
      <c r="Q571" s="221"/>
      <c r="R571" s="221"/>
      <c r="S571" s="221"/>
      <c r="T571" s="221"/>
      <c r="U571" s="221"/>
      <c r="V571" s="221"/>
      <c r="W571" s="221"/>
      <c r="X571" s="221"/>
      <c r="Y571" s="221"/>
      <c r="AC571" s="221"/>
      <c r="AD571" s="221"/>
      <c r="AE571" s="221"/>
      <c r="AF571" s="221"/>
      <c r="AG571" s="221"/>
      <c r="AH571" s="221"/>
      <c r="AI571" s="221"/>
      <c r="AJ571" s="221"/>
      <c r="AK571" s="221"/>
      <c r="AL571" s="221"/>
      <c r="AM571" s="221"/>
      <c r="AN571" s="221"/>
      <c r="AO571" s="221"/>
      <c r="AP571" s="221"/>
      <c r="AQ571" s="221"/>
      <c r="AR571" s="221"/>
      <c r="AS571" s="221"/>
      <c r="AT571" s="221"/>
      <c r="AU571" s="221"/>
      <c r="AV571" s="221"/>
      <c r="AW571" s="221"/>
      <c r="AX571" s="221"/>
      <c r="AY571" s="221"/>
      <c r="AZ571" s="221"/>
      <c r="BA571" s="221"/>
    </row>
    <row r="572" spans="1:53" ht="12.75">
      <c r="A572" s="221"/>
      <c r="B572" s="242"/>
      <c r="C572" s="242"/>
      <c r="D572" s="242"/>
      <c r="E572" s="242"/>
      <c r="F572" s="242"/>
      <c r="G572" s="242"/>
      <c r="H572" s="242"/>
      <c r="I572" s="242"/>
      <c r="J572" s="242"/>
      <c r="K572" s="242"/>
      <c r="L572" s="242"/>
      <c r="M572" s="242"/>
      <c r="N572" s="221"/>
      <c r="O572" s="221"/>
      <c r="P572" s="221"/>
      <c r="Q572" s="221"/>
      <c r="R572" s="221"/>
      <c r="S572" s="221"/>
      <c r="T572" s="221"/>
      <c r="U572" s="221"/>
      <c r="V572" s="221"/>
      <c r="W572" s="221"/>
      <c r="X572" s="221"/>
      <c r="Y572" s="221"/>
      <c r="AC572" s="221"/>
      <c r="AD572" s="221"/>
      <c r="AE572" s="221"/>
      <c r="AF572" s="221"/>
      <c r="AG572" s="221"/>
      <c r="AH572" s="221"/>
      <c r="AI572" s="221"/>
      <c r="AJ572" s="221"/>
      <c r="AK572" s="221"/>
      <c r="AL572" s="221"/>
      <c r="AM572" s="221"/>
      <c r="AN572" s="221"/>
      <c r="AO572" s="221"/>
      <c r="AP572" s="221"/>
      <c r="AQ572" s="221"/>
      <c r="AR572" s="221"/>
      <c r="AS572" s="221"/>
      <c r="AT572" s="221"/>
      <c r="AU572" s="221"/>
      <c r="AV572" s="221"/>
      <c r="AW572" s="221"/>
      <c r="AX572" s="221"/>
      <c r="AY572" s="221"/>
      <c r="AZ572" s="221"/>
      <c r="BA572" s="221"/>
    </row>
    <row r="573" spans="1:53" ht="12.75">
      <c r="A573" s="221"/>
      <c r="B573" s="242"/>
      <c r="C573" s="242"/>
      <c r="D573" s="242"/>
      <c r="E573" s="242"/>
      <c r="F573" s="242"/>
      <c r="G573" s="242"/>
      <c r="H573" s="242"/>
      <c r="I573" s="242"/>
      <c r="J573" s="242"/>
      <c r="K573" s="242"/>
      <c r="L573" s="242"/>
      <c r="M573" s="242"/>
      <c r="N573" s="221"/>
      <c r="O573" s="221"/>
      <c r="P573" s="221"/>
      <c r="Q573" s="221"/>
      <c r="R573" s="221"/>
      <c r="S573" s="221"/>
      <c r="T573" s="221"/>
      <c r="U573" s="221"/>
      <c r="V573" s="221"/>
      <c r="W573" s="221"/>
      <c r="X573" s="221"/>
      <c r="Y573" s="221"/>
      <c r="AC573" s="221"/>
      <c r="AD573" s="221"/>
      <c r="AE573" s="221"/>
      <c r="AF573" s="221"/>
      <c r="AG573" s="221"/>
      <c r="AH573" s="221"/>
      <c r="AI573" s="221"/>
      <c r="AJ573" s="221"/>
      <c r="AK573" s="221"/>
      <c r="AL573" s="221"/>
      <c r="AM573" s="221"/>
      <c r="AN573" s="221"/>
      <c r="AO573" s="221"/>
      <c r="AP573" s="221"/>
      <c r="AQ573" s="221"/>
      <c r="AR573" s="221"/>
      <c r="AS573" s="221"/>
      <c r="AT573" s="221"/>
      <c r="AU573" s="221"/>
      <c r="AV573" s="221"/>
      <c r="AW573" s="221"/>
      <c r="AX573" s="221"/>
      <c r="AY573" s="221"/>
      <c r="AZ573" s="221"/>
      <c r="BA573" s="221"/>
    </row>
    <row r="574" spans="1:53" ht="12.75">
      <c r="A574" s="221"/>
      <c r="B574" s="242"/>
      <c r="C574" s="242"/>
      <c r="D574" s="242"/>
      <c r="E574" s="242"/>
      <c r="F574" s="242"/>
      <c r="G574" s="242"/>
      <c r="H574" s="242"/>
      <c r="I574" s="242"/>
      <c r="J574" s="242"/>
      <c r="K574" s="242"/>
      <c r="L574" s="242"/>
      <c r="M574" s="242"/>
      <c r="N574" s="221"/>
      <c r="O574" s="221"/>
      <c r="P574" s="221"/>
      <c r="Q574" s="221"/>
      <c r="R574" s="221"/>
      <c r="S574" s="221"/>
      <c r="T574" s="221"/>
      <c r="U574" s="221"/>
      <c r="V574" s="221"/>
      <c r="W574" s="221"/>
      <c r="X574" s="221"/>
      <c r="Y574" s="221"/>
      <c r="AC574" s="221"/>
      <c r="AD574" s="221"/>
      <c r="AE574" s="221"/>
      <c r="AF574" s="221"/>
      <c r="AG574" s="221"/>
      <c r="AH574" s="221"/>
      <c r="AI574" s="221"/>
      <c r="AJ574" s="221"/>
      <c r="AK574" s="221"/>
      <c r="AL574" s="221"/>
      <c r="AM574" s="221"/>
      <c r="AN574" s="221"/>
      <c r="AO574" s="221"/>
      <c r="AP574" s="221"/>
      <c r="AQ574" s="221"/>
      <c r="AR574" s="221"/>
      <c r="AS574" s="221"/>
      <c r="AT574" s="221"/>
      <c r="AU574" s="221"/>
      <c r="AV574" s="221"/>
      <c r="AW574" s="221"/>
      <c r="AX574" s="221"/>
      <c r="AY574" s="221"/>
      <c r="AZ574" s="221"/>
      <c r="BA574" s="221"/>
    </row>
    <row r="575" spans="1:53" ht="12.75">
      <c r="A575" s="221"/>
      <c r="B575" s="242"/>
      <c r="C575" s="242"/>
      <c r="D575" s="242"/>
      <c r="E575" s="242"/>
      <c r="F575" s="242"/>
      <c r="G575" s="242"/>
      <c r="H575" s="242"/>
      <c r="I575" s="242"/>
      <c r="J575" s="242"/>
      <c r="K575" s="242"/>
      <c r="L575" s="242"/>
      <c r="M575" s="242"/>
      <c r="N575" s="221"/>
      <c r="O575" s="221"/>
      <c r="P575" s="221"/>
      <c r="Q575" s="221"/>
      <c r="R575" s="221"/>
      <c r="S575" s="221"/>
      <c r="T575" s="221"/>
      <c r="U575" s="221"/>
      <c r="V575" s="221"/>
      <c r="W575" s="221"/>
      <c r="X575" s="221"/>
      <c r="Y575" s="221"/>
      <c r="AC575" s="221"/>
      <c r="AD575" s="221"/>
      <c r="AE575" s="221"/>
      <c r="AF575" s="221"/>
      <c r="AG575" s="221"/>
      <c r="AH575" s="221"/>
      <c r="AI575" s="221"/>
      <c r="AJ575" s="221"/>
      <c r="AK575" s="221"/>
      <c r="AL575" s="221"/>
      <c r="AM575" s="221"/>
      <c r="AN575" s="221"/>
      <c r="AO575" s="221"/>
      <c r="AP575" s="221"/>
      <c r="AQ575" s="221"/>
      <c r="AR575" s="221"/>
      <c r="AS575" s="221"/>
      <c r="AT575" s="221"/>
      <c r="AU575" s="221"/>
      <c r="AV575" s="221"/>
      <c r="AW575" s="221"/>
      <c r="AX575" s="221"/>
      <c r="AY575" s="221"/>
      <c r="AZ575" s="221"/>
      <c r="BA575" s="221"/>
    </row>
    <row r="576" spans="1:53" ht="12.75">
      <c r="A576" s="221"/>
      <c r="B576" s="242"/>
      <c r="C576" s="242"/>
      <c r="D576" s="242"/>
      <c r="E576" s="242"/>
      <c r="F576" s="242"/>
      <c r="G576" s="242"/>
      <c r="H576" s="242"/>
      <c r="I576" s="242"/>
      <c r="J576" s="242"/>
      <c r="K576" s="242"/>
      <c r="L576" s="242"/>
      <c r="M576" s="242"/>
      <c r="N576" s="221"/>
      <c r="O576" s="221"/>
      <c r="P576" s="221"/>
      <c r="Q576" s="221"/>
      <c r="R576" s="221"/>
      <c r="S576" s="221"/>
      <c r="T576" s="221"/>
      <c r="U576" s="221"/>
      <c r="V576" s="221"/>
      <c r="W576" s="221"/>
      <c r="X576" s="221"/>
      <c r="Y576" s="221"/>
      <c r="AC576" s="221"/>
      <c r="AD576" s="221"/>
      <c r="AE576" s="221"/>
      <c r="AF576" s="221"/>
      <c r="AG576" s="221"/>
      <c r="AH576" s="221"/>
      <c r="AI576" s="221"/>
      <c r="AJ576" s="221"/>
      <c r="AK576" s="221"/>
      <c r="AL576" s="221"/>
      <c r="AM576" s="221"/>
      <c r="AN576" s="221"/>
      <c r="AO576" s="221"/>
      <c r="AP576" s="221"/>
      <c r="AQ576" s="221"/>
      <c r="AR576" s="221"/>
      <c r="AS576" s="221"/>
      <c r="AT576" s="221"/>
      <c r="AU576" s="221"/>
      <c r="AV576" s="221"/>
      <c r="AW576" s="221"/>
      <c r="AX576" s="221"/>
      <c r="AY576" s="221"/>
      <c r="AZ576" s="221"/>
      <c r="BA576" s="221"/>
    </row>
    <row r="577" spans="1:53" ht="12.75">
      <c r="A577" s="221"/>
      <c r="B577" s="242"/>
      <c r="C577" s="242"/>
      <c r="D577" s="242"/>
      <c r="E577" s="242"/>
      <c r="F577" s="242"/>
      <c r="G577" s="242"/>
      <c r="H577" s="242"/>
      <c r="I577" s="242"/>
      <c r="J577" s="242"/>
      <c r="K577" s="242"/>
      <c r="L577" s="242"/>
      <c r="M577" s="242"/>
      <c r="N577" s="221"/>
      <c r="O577" s="221"/>
      <c r="P577" s="221"/>
      <c r="Q577" s="221"/>
      <c r="R577" s="221"/>
      <c r="S577" s="221"/>
      <c r="T577" s="221"/>
      <c r="U577" s="221"/>
      <c r="V577" s="221"/>
      <c r="W577" s="221"/>
      <c r="X577" s="221"/>
      <c r="Y577" s="221"/>
      <c r="AC577" s="221"/>
      <c r="AD577" s="221"/>
      <c r="AE577" s="221"/>
      <c r="AF577" s="221"/>
      <c r="AG577" s="221"/>
      <c r="AH577" s="221"/>
      <c r="AI577" s="221"/>
      <c r="AJ577" s="221"/>
      <c r="AK577" s="221"/>
      <c r="AL577" s="221"/>
      <c r="AM577" s="221"/>
      <c r="AN577" s="221"/>
      <c r="AO577" s="221"/>
      <c r="AP577" s="221"/>
      <c r="AQ577" s="221"/>
      <c r="AR577" s="221"/>
      <c r="AS577" s="221"/>
      <c r="AT577" s="221"/>
      <c r="AU577" s="221"/>
      <c r="AV577" s="221"/>
      <c r="AW577" s="221"/>
      <c r="AX577" s="221"/>
      <c r="AY577" s="221"/>
      <c r="AZ577" s="221"/>
      <c r="BA577" s="221"/>
    </row>
    <row r="578" spans="1:53" ht="12.75">
      <c r="A578" s="221"/>
      <c r="B578" s="242"/>
      <c r="C578" s="242"/>
      <c r="D578" s="242"/>
      <c r="E578" s="242"/>
      <c r="F578" s="242"/>
      <c r="G578" s="242"/>
      <c r="H578" s="242"/>
      <c r="I578" s="242"/>
      <c r="J578" s="242"/>
      <c r="K578" s="242"/>
      <c r="L578" s="242"/>
      <c r="M578" s="242"/>
      <c r="N578" s="221"/>
      <c r="O578" s="221"/>
      <c r="P578" s="221"/>
      <c r="Q578" s="221"/>
      <c r="R578" s="221"/>
      <c r="S578" s="221"/>
      <c r="T578" s="221"/>
      <c r="U578" s="221"/>
      <c r="V578" s="221"/>
      <c r="W578" s="221"/>
      <c r="X578" s="221"/>
      <c r="Y578" s="221"/>
      <c r="AC578" s="221"/>
      <c r="AD578" s="221"/>
      <c r="AE578" s="221"/>
      <c r="AF578" s="221"/>
      <c r="AG578" s="221"/>
      <c r="AH578" s="221"/>
      <c r="AI578" s="221"/>
      <c r="AJ578" s="221"/>
      <c r="AK578" s="221"/>
      <c r="AL578" s="221"/>
      <c r="AM578" s="221"/>
      <c r="AN578" s="221"/>
      <c r="AO578" s="221"/>
      <c r="AP578" s="221"/>
      <c r="AQ578" s="221"/>
      <c r="AR578" s="221"/>
      <c r="AS578" s="221"/>
      <c r="AT578" s="221"/>
      <c r="AU578" s="221"/>
      <c r="AV578" s="221"/>
      <c r="AW578" s="221"/>
      <c r="AX578" s="221"/>
      <c r="AY578" s="221"/>
      <c r="AZ578" s="221"/>
      <c r="BA578" s="221"/>
    </row>
    <row r="579" spans="1:53" ht="12.75">
      <c r="A579" s="221"/>
      <c r="B579" s="242"/>
      <c r="C579" s="242"/>
      <c r="D579" s="242"/>
      <c r="E579" s="242"/>
      <c r="F579" s="242"/>
      <c r="G579" s="242"/>
      <c r="H579" s="242"/>
      <c r="I579" s="242"/>
      <c r="J579" s="242"/>
      <c r="K579" s="242"/>
      <c r="L579" s="242"/>
      <c r="M579" s="242"/>
      <c r="N579" s="221"/>
      <c r="O579" s="221"/>
      <c r="P579" s="221"/>
      <c r="Q579" s="221"/>
      <c r="R579" s="221"/>
      <c r="S579" s="221"/>
      <c r="T579" s="221"/>
      <c r="U579" s="221"/>
      <c r="V579" s="221"/>
      <c r="W579" s="221"/>
      <c r="X579" s="221"/>
      <c r="Y579" s="221"/>
      <c r="AC579" s="221"/>
      <c r="AD579" s="221"/>
      <c r="AE579" s="221"/>
      <c r="AF579" s="221"/>
      <c r="AG579" s="221"/>
      <c r="AH579" s="221"/>
      <c r="AI579" s="221"/>
      <c r="AJ579" s="221"/>
      <c r="AK579" s="221"/>
      <c r="AL579" s="221"/>
      <c r="AM579" s="221"/>
      <c r="AN579" s="221"/>
      <c r="AO579" s="221"/>
      <c r="AP579" s="221"/>
      <c r="AQ579" s="221"/>
      <c r="AR579" s="221"/>
      <c r="AS579" s="221"/>
      <c r="AT579" s="221"/>
      <c r="AU579" s="221"/>
      <c r="AV579" s="221"/>
      <c r="AW579" s="221"/>
      <c r="AX579" s="221"/>
      <c r="AY579" s="221"/>
      <c r="AZ579" s="221"/>
      <c r="BA579" s="221"/>
    </row>
    <row r="580" spans="1:53" ht="12.75">
      <c r="A580" s="221"/>
      <c r="B580" s="242"/>
      <c r="C580" s="242"/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21"/>
      <c r="O580" s="221"/>
      <c r="P580" s="221"/>
      <c r="Q580" s="221"/>
      <c r="R580" s="221"/>
      <c r="S580" s="221"/>
      <c r="T580" s="221"/>
      <c r="U580" s="221"/>
      <c r="V580" s="221"/>
      <c r="W580" s="221"/>
      <c r="X580" s="221"/>
      <c r="Y580" s="221"/>
      <c r="AC580" s="221"/>
      <c r="AD580" s="221"/>
      <c r="AE580" s="221"/>
      <c r="AF580" s="221"/>
      <c r="AG580" s="221"/>
      <c r="AH580" s="221"/>
      <c r="AI580" s="221"/>
      <c r="AJ580" s="221"/>
      <c r="AK580" s="221"/>
      <c r="AL580" s="221"/>
      <c r="AM580" s="221"/>
      <c r="AN580" s="221"/>
      <c r="AO580" s="221"/>
      <c r="AP580" s="221"/>
      <c r="AQ580" s="221"/>
      <c r="AR580" s="221"/>
      <c r="AS580" s="221"/>
      <c r="AT580" s="221"/>
      <c r="AU580" s="221"/>
      <c r="AV580" s="221"/>
      <c r="AW580" s="221"/>
      <c r="AX580" s="221"/>
      <c r="AY580" s="221"/>
      <c r="AZ580" s="221"/>
      <c r="BA580" s="221"/>
    </row>
    <row r="581" spans="1:53" ht="12.75">
      <c r="A581" s="221"/>
      <c r="B581" s="242"/>
      <c r="C581" s="242"/>
      <c r="D581" s="242"/>
      <c r="E581" s="242"/>
      <c r="F581" s="242"/>
      <c r="G581" s="242"/>
      <c r="H581" s="242"/>
      <c r="I581" s="242"/>
      <c r="J581" s="242"/>
      <c r="K581" s="242"/>
      <c r="L581" s="242"/>
      <c r="M581" s="242"/>
      <c r="N581" s="221"/>
      <c r="O581" s="221"/>
      <c r="P581" s="221"/>
      <c r="Q581" s="221"/>
      <c r="R581" s="221"/>
      <c r="S581" s="221"/>
      <c r="T581" s="221"/>
      <c r="U581" s="221"/>
      <c r="V581" s="221"/>
      <c r="W581" s="221"/>
      <c r="X581" s="221"/>
      <c r="Y581" s="221"/>
      <c r="AC581" s="221"/>
      <c r="AD581" s="221"/>
      <c r="AE581" s="221"/>
      <c r="AF581" s="221"/>
      <c r="AG581" s="221"/>
      <c r="AH581" s="221"/>
      <c r="AI581" s="221"/>
      <c r="AJ581" s="221"/>
      <c r="AK581" s="221"/>
      <c r="AL581" s="221"/>
      <c r="AM581" s="221"/>
      <c r="AN581" s="221"/>
      <c r="AO581" s="221"/>
      <c r="AP581" s="221"/>
      <c r="AQ581" s="221"/>
      <c r="AR581" s="221"/>
      <c r="AS581" s="221"/>
      <c r="AT581" s="221"/>
      <c r="AU581" s="221"/>
      <c r="AV581" s="221"/>
      <c r="AW581" s="221"/>
      <c r="AX581" s="221"/>
      <c r="AY581" s="221"/>
      <c r="AZ581" s="221"/>
      <c r="BA581" s="221"/>
    </row>
    <row r="582" spans="1:53" ht="12.75">
      <c r="A582" s="221"/>
      <c r="B582" s="242"/>
      <c r="C582" s="242"/>
      <c r="D582" s="242"/>
      <c r="E582" s="242"/>
      <c r="F582" s="242"/>
      <c r="G582" s="242"/>
      <c r="H582" s="242"/>
      <c r="I582" s="242"/>
      <c r="J582" s="242"/>
      <c r="K582" s="242"/>
      <c r="L582" s="242"/>
      <c r="M582" s="242"/>
      <c r="N582" s="221"/>
      <c r="O582" s="221"/>
      <c r="P582" s="221"/>
      <c r="Q582" s="221"/>
      <c r="R582" s="221"/>
      <c r="S582" s="221"/>
      <c r="T582" s="221"/>
      <c r="U582" s="221"/>
      <c r="V582" s="221"/>
      <c r="W582" s="221"/>
      <c r="X582" s="221"/>
      <c r="Y582" s="221"/>
      <c r="AC582" s="221"/>
      <c r="AD582" s="221"/>
      <c r="AE582" s="221"/>
      <c r="AF582" s="221"/>
      <c r="AG582" s="221"/>
      <c r="AH582" s="221"/>
      <c r="AI582" s="221"/>
      <c r="AJ582" s="221"/>
      <c r="AK582" s="221"/>
      <c r="AL582" s="221"/>
      <c r="AM582" s="221"/>
      <c r="AN582" s="221"/>
      <c r="AO582" s="221"/>
      <c r="AP582" s="221"/>
      <c r="AQ582" s="221"/>
      <c r="AR582" s="221"/>
      <c r="AS582" s="221"/>
      <c r="AT582" s="221"/>
      <c r="AU582" s="221"/>
      <c r="AV582" s="221"/>
      <c r="AW582" s="221"/>
      <c r="AX582" s="221"/>
      <c r="AY582" s="221"/>
      <c r="AZ582" s="221"/>
      <c r="BA582" s="221"/>
    </row>
    <row r="583" spans="1:53" ht="12.75">
      <c r="A583" s="221"/>
      <c r="B583" s="242"/>
      <c r="C583" s="242"/>
      <c r="D583" s="242"/>
      <c r="E583" s="242"/>
      <c r="F583" s="242"/>
      <c r="G583" s="242"/>
      <c r="H583" s="242"/>
      <c r="I583" s="242"/>
      <c r="J583" s="242"/>
      <c r="K583" s="242"/>
      <c r="L583" s="242"/>
      <c r="M583" s="242"/>
      <c r="N583" s="221"/>
      <c r="O583" s="221"/>
      <c r="P583" s="221"/>
      <c r="Q583" s="221"/>
      <c r="R583" s="221"/>
      <c r="S583" s="221"/>
      <c r="T583" s="221"/>
      <c r="U583" s="221"/>
      <c r="V583" s="221"/>
      <c r="W583" s="221"/>
      <c r="X583" s="221"/>
      <c r="Y583" s="221"/>
      <c r="AC583" s="221"/>
      <c r="AD583" s="221"/>
      <c r="AE583" s="221"/>
      <c r="AF583" s="221"/>
      <c r="AG583" s="221"/>
      <c r="AH583" s="221"/>
      <c r="AI583" s="221"/>
      <c r="AJ583" s="221"/>
      <c r="AK583" s="221"/>
      <c r="AL583" s="221"/>
      <c r="AM583" s="221"/>
      <c r="AN583" s="221"/>
      <c r="AO583" s="221"/>
      <c r="AP583" s="221"/>
      <c r="AQ583" s="221"/>
      <c r="AR583" s="221"/>
      <c r="AS583" s="221"/>
      <c r="AT583" s="221"/>
      <c r="AU583" s="221"/>
      <c r="AV583" s="221"/>
      <c r="AW583" s="221"/>
      <c r="AX583" s="221"/>
      <c r="AY583" s="221"/>
      <c r="AZ583" s="221"/>
      <c r="BA583" s="221"/>
    </row>
    <row r="584" spans="1:53" ht="12.75">
      <c r="A584" s="221"/>
      <c r="B584" s="242"/>
      <c r="C584" s="242"/>
      <c r="D584" s="242"/>
      <c r="E584" s="242"/>
      <c r="F584" s="242"/>
      <c r="G584" s="242"/>
      <c r="H584" s="242"/>
      <c r="I584" s="242"/>
      <c r="J584" s="242"/>
      <c r="K584" s="242"/>
      <c r="L584" s="242"/>
      <c r="M584" s="242"/>
      <c r="N584" s="221"/>
      <c r="O584" s="221"/>
      <c r="P584" s="221"/>
      <c r="Q584" s="221"/>
      <c r="R584" s="221"/>
      <c r="S584" s="221"/>
      <c r="T584" s="221"/>
      <c r="U584" s="221"/>
      <c r="V584" s="221"/>
      <c r="W584" s="221"/>
      <c r="X584" s="221"/>
      <c r="Y584" s="221"/>
      <c r="AC584" s="221"/>
      <c r="AD584" s="221"/>
      <c r="AE584" s="221"/>
      <c r="AF584" s="221"/>
      <c r="AG584" s="221"/>
      <c r="AH584" s="221"/>
      <c r="AI584" s="221"/>
      <c r="AJ584" s="221"/>
      <c r="AK584" s="221"/>
      <c r="AL584" s="221"/>
      <c r="AM584" s="221"/>
      <c r="AN584" s="221"/>
      <c r="AO584" s="221"/>
      <c r="AP584" s="221"/>
      <c r="AQ584" s="221"/>
      <c r="AR584" s="221"/>
      <c r="AS584" s="221"/>
      <c r="AT584" s="221"/>
      <c r="AU584" s="221"/>
      <c r="AV584" s="221"/>
      <c r="AW584" s="221"/>
      <c r="AX584" s="221"/>
      <c r="AY584" s="221"/>
      <c r="AZ584" s="221"/>
      <c r="BA584" s="221"/>
    </row>
    <row r="585" spans="1:53" ht="12.75">
      <c r="A585" s="221"/>
      <c r="B585" s="242"/>
      <c r="C585" s="242"/>
      <c r="D585" s="242"/>
      <c r="E585" s="242"/>
      <c r="F585" s="242"/>
      <c r="G585" s="242"/>
      <c r="H585" s="242"/>
      <c r="I585" s="242"/>
      <c r="J585" s="242"/>
      <c r="K585" s="242"/>
      <c r="L585" s="242"/>
      <c r="M585" s="242"/>
      <c r="N585" s="221"/>
      <c r="O585" s="221"/>
      <c r="P585" s="221"/>
      <c r="Q585" s="221"/>
      <c r="R585" s="221"/>
      <c r="S585" s="221"/>
      <c r="T585" s="221"/>
      <c r="U585" s="221"/>
      <c r="V585" s="221"/>
      <c r="W585" s="221"/>
      <c r="X585" s="221"/>
      <c r="Y585" s="221"/>
      <c r="AC585" s="221"/>
      <c r="AD585" s="221"/>
      <c r="AE585" s="221"/>
      <c r="AF585" s="221"/>
      <c r="AG585" s="221"/>
      <c r="AH585" s="221"/>
      <c r="AI585" s="221"/>
      <c r="AJ585" s="221"/>
      <c r="AK585" s="221"/>
      <c r="AL585" s="221"/>
      <c r="AM585" s="221"/>
      <c r="AN585" s="221"/>
      <c r="AO585" s="221"/>
      <c r="AP585" s="221"/>
      <c r="AQ585" s="221"/>
      <c r="AR585" s="221"/>
      <c r="AS585" s="221"/>
      <c r="AT585" s="221"/>
      <c r="AU585" s="221"/>
      <c r="AV585" s="221"/>
      <c r="AW585" s="221"/>
      <c r="AX585" s="221"/>
      <c r="AY585" s="221"/>
      <c r="AZ585" s="221"/>
      <c r="BA585" s="221"/>
    </row>
    <row r="586" spans="1:53" ht="12.75">
      <c r="A586" s="221"/>
      <c r="B586" s="242"/>
      <c r="C586" s="242"/>
      <c r="D586" s="242"/>
      <c r="E586" s="242"/>
      <c r="F586" s="242"/>
      <c r="G586" s="242"/>
      <c r="H586" s="242"/>
      <c r="I586" s="242"/>
      <c r="J586" s="242"/>
      <c r="K586" s="242"/>
      <c r="L586" s="242"/>
      <c r="M586" s="242"/>
      <c r="N586" s="221"/>
      <c r="O586" s="221"/>
      <c r="P586" s="221"/>
      <c r="Q586" s="221"/>
      <c r="R586" s="221"/>
      <c r="S586" s="221"/>
      <c r="T586" s="221"/>
      <c r="U586" s="221"/>
      <c r="V586" s="221"/>
      <c r="W586" s="221"/>
      <c r="X586" s="221"/>
      <c r="Y586" s="221"/>
      <c r="AC586" s="221"/>
      <c r="AD586" s="221"/>
      <c r="AE586" s="221"/>
      <c r="AF586" s="221"/>
      <c r="AG586" s="221"/>
      <c r="AH586" s="221"/>
      <c r="AI586" s="221"/>
      <c r="AJ586" s="221"/>
      <c r="AK586" s="221"/>
      <c r="AL586" s="221"/>
      <c r="AM586" s="221"/>
      <c r="AN586" s="221"/>
      <c r="AO586" s="221"/>
      <c r="AP586" s="221"/>
      <c r="AQ586" s="221"/>
      <c r="AR586" s="221"/>
      <c r="AS586" s="221"/>
      <c r="AT586" s="221"/>
      <c r="AU586" s="221"/>
      <c r="AV586" s="221"/>
      <c r="AW586" s="221"/>
      <c r="AX586" s="221"/>
      <c r="AY586" s="221"/>
      <c r="AZ586" s="221"/>
      <c r="BA586" s="221"/>
    </row>
    <row r="587" spans="1:53" ht="12.75">
      <c r="A587" s="221"/>
      <c r="B587" s="242"/>
      <c r="C587" s="242"/>
      <c r="D587" s="242"/>
      <c r="E587" s="242"/>
      <c r="F587" s="242"/>
      <c r="G587" s="242"/>
      <c r="H587" s="242"/>
      <c r="I587" s="242"/>
      <c r="J587" s="242"/>
      <c r="K587" s="242"/>
      <c r="L587" s="242"/>
      <c r="M587" s="242"/>
      <c r="N587" s="221"/>
      <c r="O587" s="221"/>
      <c r="P587" s="221"/>
      <c r="Q587" s="221"/>
      <c r="R587" s="221"/>
      <c r="S587" s="221"/>
      <c r="T587" s="221"/>
      <c r="U587" s="221"/>
      <c r="V587" s="221"/>
      <c r="W587" s="221"/>
      <c r="X587" s="221"/>
      <c r="Y587" s="221"/>
      <c r="AC587" s="221"/>
      <c r="AD587" s="221"/>
      <c r="AE587" s="221"/>
      <c r="AF587" s="221"/>
      <c r="AG587" s="221"/>
      <c r="AH587" s="221"/>
      <c r="AI587" s="221"/>
      <c r="AJ587" s="221"/>
      <c r="AK587" s="221"/>
      <c r="AL587" s="221"/>
      <c r="AM587" s="221"/>
      <c r="AN587" s="221"/>
      <c r="AO587" s="221"/>
      <c r="AP587" s="221"/>
      <c r="AQ587" s="221"/>
      <c r="AR587" s="221"/>
      <c r="AS587" s="221"/>
      <c r="AT587" s="221"/>
      <c r="AU587" s="221"/>
      <c r="AV587" s="221"/>
      <c r="AW587" s="221"/>
      <c r="AX587" s="221"/>
      <c r="AY587" s="221"/>
      <c r="AZ587" s="221"/>
      <c r="BA587" s="221"/>
    </row>
    <row r="588" spans="1:53" ht="12.75">
      <c r="A588" s="221"/>
      <c r="B588" s="242"/>
      <c r="C588" s="242"/>
      <c r="D588" s="242"/>
      <c r="E588" s="242"/>
      <c r="F588" s="242"/>
      <c r="G588" s="242"/>
      <c r="H588" s="242"/>
      <c r="I588" s="242"/>
      <c r="J588" s="242"/>
      <c r="K588" s="242"/>
      <c r="L588" s="242"/>
      <c r="M588" s="242"/>
      <c r="N588" s="221"/>
      <c r="O588" s="221"/>
      <c r="P588" s="221"/>
      <c r="Q588" s="221"/>
      <c r="R588" s="221"/>
      <c r="S588" s="221"/>
      <c r="T588" s="221"/>
      <c r="U588" s="221"/>
      <c r="V588" s="221"/>
      <c r="W588" s="221"/>
      <c r="X588" s="221"/>
      <c r="Y588" s="221"/>
      <c r="AC588" s="221"/>
      <c r="AD588" s="221"/>
      <c r="AE588" s="221"/>
      <c r="AF588" s="221"/>
      <c r="AG588" s="221"/>
      <c r="AH588" s="221"/>
      <c r="AI588" s="221"/>
      <c r="AJ588" s="221"/>
      <c r="AK588" s="221"/>
      <c r="AL588" s="221"/>
      <c r="AM588" s="221"/>
      <c r="AN588" s="221"/>
      <c r="AO588" s="221"/>
      <c r="AP588" s="221"/>
      <c r="AQ588" s="221"/>
      <c r="AR588" s="221"/>
      <c r="AS588" s="221"/>
      <c r="AT588" s="221"/>
      <c r="AU588" s="221"/>
      <c r="AV588" s="221"/>
      <c r="AW588" s="221"/>
      <c r="AX588" s="221"/>
      <c r="AY588" s="221"/>
      <c r="AZ588" s="221"/>
      <c r="BA588" s="221"/>
    </row>
    <row r="589" spans="1:53" ht="12.75">
      <c r="A589" s="221"/>
      <c r="B589" s="242"/>
      <c r="C589" s="242"/>
      <c r="D589" s="242"/>
      <c r="E589" s="242"/>
      <c r="F589" s="242"/>
      <c r="G589" s="242"/>
      <c r="H589" s="242"/>
      <c r="I589" s="242"/>
      <c r="J589" s="242"/>
      <c r="K589" s="242"/>
      <c r="L589" s="242"/>
      <c r="M589" s="242"/>
      <c r="N589" s="221"/>
      <c r="O589" s="221"/>
      <c r="P589" s="221"/>
      <c r="Q589" s="221"/>
      <c r="R589" s="221"/>
      <c r="S589" s="221"/>
      <c r="T589" s="221"/>
      <c r="U589" s="221"/>
      <c r="V589" s="221"/>
      <c r="W589" s="221"/>
      <c r="X589" s="221"/>
      <c r="Y589" s="221"/>
      <c r="AC589" s="221"/>
      <c r="AD589" s="221"/>
      <c r="AE589" s="221"/>
      <c r="AF589" s="221"/>
      <c r="AG589" s="221"/>
      <c r="AH589" s="221"/>
      <c r="AI589" s="221"/>
      <c r="AJ589" s="221"/>
      <c r="AK589" s="221"/>
      <c r="AL589" s="221"/>
      <c r="AM589" s="221"/>
      <c r="AN589" s="221"/>
      <c r="AO589" s="221"/>
      <c r="AP589" s="221"/>
      <c r="AQ589" s="221"/>
      <c r="AR589" s="221"/>
      <c r="AS589" s="221"/>
      <c r="AT589" s="221"/>
      <c r="AU589" s="221"/>
      <c r="AV589" s="221"/>
      <c r="AW589" s="221"/>
      <c r="AX589" s="221"/>
      <c r="AY589" s="221"/>
      <c r="AZ589" s="221"/>
      <c r="BA589" s="221"/>
    </row>
    <row r="590" spans="1:53" ht="12.75">
      <c r="A590" s="221"/>
      <c r="B590" s="242"/>
      <c r="C590" s="242"/>
      <c r="D590" s="242"/>
      <c r="E590" s="242"/>
      <c r="F590" s="242"/>
      <c r="G590" s="242"/>
      <c r="H590" s="242"/>
      <c r="I590" s="242"/>
      <c r="J590" s="242"/>
      <c r="K590" s="242"/>
      <c r="L590" s="242"/>
      <c r="M590" s="242"/>
      <c r="N590" s="221"/>
      <c r="O590" s="221"/>
      <c r="P590" s="221"/>
      <c r="Q590" s="221"/>
      <c r="R590" s="221"/>
      <c r="S590" s="221"/>
      <c r="T590" s="221"/>
      <c r="U590" s="221"/>
      <c r="V590" s="221"/>
      <c r="W590" s="221"/>
      <c r="X590" s="221"/>
      <c r="Y590" s="221"/>
      <c r="AC590" s="221"/>
      <c r="AD590" s="221"/>
      <c r="AE590" s="221"/>
      <c r="AF590" s="221"/>
      <c r="AG590" s="221"/>
      <c r="AH590" s="221"/>
      <c r="AI590" s="221"/>
      <c r="AJ590" s="221"/>
      <c r="AK590" s="221"/>
      <c r="AL590" s="221"/>
      <c r="AM590" s="221"/>
      <c r="AN590" s="221"/>
      <c r="AO590" s="221"/>
      <c r="AP590" s="221"/>
      <c r="AQ590" s="221"/>
      <c r="AR590" s="221"/>
      <c r="AS590" s="221"/>
      <c r="AT590" s="221"/>
      <c r="AU590" s="221"/>
      <c r="AV590" s="221"/>
      <c r="AW590" s="221"/>
      <c r="AX590" s="221"/>
      <c r="AY590" s="221"/>
      <c r="AZ590" s="221"/>
      <c r="BA590" s="221"/>
    </row>
    <row r="591" spans="1:53" ht="12.75">
      <c r="A591" s="221"/>
      <c r="B591" s="242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21"/>
      <c r="O591" s="221"/>
      <c r="P591" s="221"/>
      <c r="Q591" s="221"/>
      <c r="R591" s="221"/>
      <c r="S591" s="221"/>
      <c r="T591" s="221"/>
      <c r="U591" s="221"/>
      <c r="V591" s="221"/>
      <c r="W591" s="221"/>
      <c r="X591" s="221"/>
      <c r="Y591" s="221"/>
      <c r="AC591" s="221"/>
      <c r="AD591" s="221"/>
      <c r="AE591" s="221"/>
      <c r="AF591" s="221"/>
      <c r="AG591" s="221"/>
      <c r="AH591" s="221"/>
      <c r="AI591" s="221"/>
      <c r="AJ591" s="221"/>
      <c r="AK591" s="221"/>
      <c r="AL591" s="221"/>
      <c r="AM591" s="221"/>
      <c r="AN591" s="221"/>
      <c r="AO591" s="221"/>
      <c r="AP591" s="221"/>
      <c r="AQ591" s="221"/>
      <c r="AR591" s="221"/>
      <c r="AS591" s="221"/>
      <c r="AT591" s="221"/>
      <c r="AU591" s="221"/>
      <c r="AV591" s="221"/>
      <c r="AW591" s="221"/>
      <c r="AX591" s="221"/>
      <c r="AY591" s="221"/>
      <c r="AZ591" s="221"/>
      <c r="BA591" s="221"/>
    </row>
    <row r="592" spans="1:53" ht="12.75">
      <c r="A592" s="221"/>
      <c r="B592" s="242"/>
      <c r="C592" s="242"/>
      <c r="D592" s="242"/>
      <c r="E592" s="242"/>
      <c r="F592" s="242"/>
      <c r="G592" s="242"/>
      <c r="H592" s="242"/>
      <c r="I592" s="242"/>
      <c r="J592" s="242"/>
      <c r="K592" s="242"/>
      <c r="L592" s="242"/>
      <c r="M592" s="242"/>
      <c r="N592" s="221"/>
      <c r="O592" s="221"/>
      <c r="P592" s="221"/>
      <c r="Q592" s="221"/>
      <c r="R592" s="221"/>
      <c r="S592" s="221"/>
      <c r="T592" s="221"/>
      <c r="U592" s="221"/>
      <c r="V592" s="221"/>
      <c r="W592" s="221"/>
      <c r="X592" s="221"/>
      <c r="Y592" s="221"/>
      <c r="AC592" s="221"/>
      <c r="AD592" s="221"/>
      <c r="AE592" s="221"/>
      <c r="AF592" s="221"/>
      <c r="AG592" s="221"/>
      <c r="AH592" s="221"/>
      <c r="AI592" s="221"/>
      <c r="AJ592" s="221"/>
      <c r="AK592" s="221"/>
      <c r="AL592" s="221"/>
      <c r="AM592" s="221"/>
      <c r="AN592" s="221"/>
      <c r="AO592" s="221"/>
      <c r="AP592" s="221"/>
      <c r="AQ592" s="221"/>
      <c r="AR592" s="221"/>
      <c r="AS592" s="221"/>
      <c r="AT592" s="221"/>
      <c r="AU592" s="221"/>
      <c r="AV592" s="221"/>
      <c r="AW592" s="221"/>
      <c r="AX592" s="221"/>
      <c r="AY592" s="221"/>
      <c r="AZ592" s="221"/>
      <c r="BA592" s="221"/>
    </row>
    <row r="593" spans="1:53" ht="12.75">
      <c r="A593" s="221"/>
      <c r="B593" s="24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21"/>
      <c r="O593" s="221"/>
      <c r="P593" s="221"/>
      <c r="Q593" s="221"/>
      <c r="R593" s="221"/>
      <c r="S593" s="221"/>
      <c r="T593" s="221"/>
      <c r="U593" s="221"/>
      <c r="V593" s="221"/>
      <c r="W593" s="221"/>
      <c r="X593" s="221"/>
      <c r="Y593" s="221"/>
      <c r="AC593" s="221"/>
      <c r="AD593" s="221"/>
      <c r="AE593" s="221"/>
      <c r="AF593" s="221"/>
      <c r="AG593" s="221"/>
      <c r="AH593" s="221"/>
      <c r="AI593" s="221"/>
      <c r="AJ593" s="221"/>
      <c r="AK593" s="221"/>
      <c r="AL593" s="221"/>
      <c r="AM593" s="221"/>
      <c r="AN593" s="221"/>
      <c r="AO593" s="221"/>
      <c r="AP593" s="221"/>
      <c r="AQ593" s="221"/>
      <c r="AR593" s="221"/>
      <c r="AS593" s="221"/>
      <c r="AT593" s="221"/>
      <c r="AU593" s="221"/>
      <c r="AV593" s="221"/>
      <c r="AW593" s="221"/>
      <c r="AX593" s="221"/>
      <c r="AY593" s="221"/>
      <c r="AZ593" s="221"/>
      <c r="BA593" s="221"/>
    </row>
    <row r="594" spans="1:53" ht="12.75">
      <c r="A594" s="221"/>
      <c r="B594" s="242"/>
      <c r="C594" s="242"/>
      <c r="D594" s="242"/>
      <c r="E594" s="242"/>
      <c r="F594" s="242"/>
      <c r="G594" s="242"/>
      <c r="H594" s="242"/>
      <c r="I594" s="242"/>
      <c r="J594" s="242"/>
      <c r="K594" s="242"/>
      <c r="L594" s="242"/>
      <c r="M594" s="242"/>
      <c r="N594" s="221"/>
      <c r="O594" s="221"/>
      <c r="P594" s="221"/>
      <c r="Q594" s="221"/>
      <c r="R594" s="221"/>
      <c r="S594" s="221"/>
      <c r="T594" s="221"/>
      <c r="U594" s="221"/>
      <c r="V594" s="221"/>
      <c r="W594" s="221"/>
      <c r="X594" s="221"/>
      <c r="Y594" s="221"/>
      <c r="AC594" s="221"/>
      <c r="AD594" s="221"/>
      <c r="AE594" s="221"/>
      <c r="AF594" s="221"/>
      <c r="AG594" s="221"/>
      <c r="AH594" s="221"/>
      <c r="AI594" s="221"/>
      <c r="AJ594" s="221"/>
      <c r="AK594" s="221"/>
      <c r="AL594" s="221"/>
      <c r="AM594" s="221"/>
      <c r="AN594" s="221"/>
      <c r="AO594" s="221"/>
      <c r="AP594" s="221"/>
      <c r="AQ594" s="221"/>
      <c r="AR594" s="221"/>
      <c r="AS594" s="221"/>
      <c r="AT594" s="221"/>
      <c r="AU594" s="221"/>
      <c r="AV594" s="221"/>
      <c r="AW594" s="221"/>
      <c r="AX594" s="221"/>
      <c r="AY594" s="221"/>
      <c r="AZ594" s="221"/>
      <c r="BA594" s="221"/>
    </row>
    <row r="595" spans="1:53" ht="12.75">
      <c r="A595" s="221"/>
      <c r="B595" s="242"/>
      <c r="C595" s="242"/>
      <c r="D595" s="242"/>
      <c r="E595" s="242"/>
      <c r="F595" s="242"/>
      <c r="G595" s="242"/>
      <c r="H595" s="242"/>
      <c r="I595" s="242"/>
      <c r="J595" s="242"/>
      <c r="K595" s="242"/>
      <c r="L595" s="242"/>
      <c r="M595" s="242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1"/>
      <c r="AC595" s="221"/>
      <c r="AD595" s="221"/>
      <c r="AE595" s="221"/>
      <c r="AF595" s="221"/>
      <c r="AG595" s="221"/>
      <c r="AH595" s="221"/>
      <c r="AI595" s="221"/>
      <c r="AJ595" s="221"/>
      <c r="AK595" s="221"/>
      <c r="AL595" s="221"/>
      <c r="AM595" s="221"/>
      <c r="AN595" s="221"/>
      <c r="AO595" s="221"/>
      <c r="AP595" s="221"/>
      <c r="AQ595" s="221"/>
      <c r="AR595" s="221"/>
      <c r="AS595" s="221"/>
      <c r="AT595" s="221"/>
      <c r="AU595" s="221"/>
      <c r="AV595" s="221"/>
      <c r="AW595" s="221"/>
      <c r="AX595" s="221"/>
      <c r="AY595" s="221"/>
      <c r="AZ595" s="221"/>
      <c r="BA595" s="221"/>
    </row>
    <row r="596" spans="1:53" ht="12.75">
      <c r="A596" s="221"/>
      <c r="B596" s="242"/>
      <c r="C596" s="242"/>
      <c r="D596" s="242"/>
      <c r="E596" s="242"/>
      <c r="F596" s="242"/>
      <c r="G596" s="242"/>
      <c r="H596" s="242"/>
      <c r="I596" s="242"/>
      <c r="J596" s="242"/>
      <c r="K596" s="242"/>
      <c r="L596" s="242"/>
      <c r="M596" s="242"/>
      <c r="N596" s="221"/>
      <c r="O596" s="221"/>
      <c r="P596" s="221"/>
      <c r="Q596" s="221"/>
      <c r="R596" s="221"/>
      <c r="S596" s="221"/>
      <c r="T596" s="221"/>
      <c r="U596" s="221"/>
      <c r="V596" s="221"/>
      <c r="W596" s="221"/>
      <c r="X596" s="221"/>
      <c r="Y596" s="221"/>
      <c r="AC596" s="221"/>
      <c r="AD596" s="221"/>
      <c r="AE596" s="221"/>
      <c r="AF596" s="221"/>
      <c r="AG596" s="221"/>
      <c r="AH596" s="221"/>
      <c r="AI596" s="221"/>
      <c r="AJ596" s="221"/>
      <c r="AK596" s="221"/>
      <c r="AL596" s="221"/>
      <c r="AM596" s="221"/>
      <c r="AN596" s="221"/>
      <c r="AO596" s="221"/>
      <c r="AP596" s="221"/>
      <c r="AQ596" s="221"/>
      <c r="AR596" s="221"/>
      <c r="AS596" s="221"/>
      <c r="AT596" s="221"/>
      <c r="AU596" s="221"/>
      <c r="AV596" s="221"/>
      <c r="AW596" s="221"/>
      <c r="AX596" s="221"/>
      <c r="AY596" s="221"/>
      <c r="AZ596" s="221"/>
      <c r="BA596" s="221"/>
    </row>
    <row r="597" spans="1:53" ht="12.75">
      <c r="A597" s="221"/>
      <c r="B597" s="242"/>
      <c r="C597" s="242"/>
      <c r="D597" s="242"/>
      <c r="E597" s="242"/>
      <c r="F597" s="242"/>
      <c r="G597" s="242"/>
      <c r="H597" s="242"/>
      <c r="I597" s="242"/>
      <c r="J597" s="242"/>
      <c r="K597" s="242"/>
      <c r="L597" s="242"/>
      <c r="M597" s="242"/>
      <c r="N597" s="221"/>
      <c r="O597" s="221"/>
      <c r="P597" s="221"/>
      <c r="Q597" s="221"/>
      <c r="R597" s="221"/>
      <c r="S597" s="221"/>
      <c r="T597" s="221"/>
      <c r="U597" s="221"/>
      <c r="V597" s="221"/>
      <c r="W597" s="221"/>
      <c r="X597" s="221"/>
      <c r="Y597" s="221"/>
      <c r="AC597" s="221"/>
      <c r="AD597" s="221"/>
      <c r="AE597" s="221"/>
      <c r="AF597" s="221"/>
      <c r="AG597" s="221"/>
      <c r="AH597" s="221"/>
      <c r="AI597" s="221"/>
      <c r="AJ597" s="221"/>
      <c r="AK597" s="221"/>
      <c r="AL597" s="221"/>
      <c r="AM597" s="221"/>
      <c r="AN597" s="221"/>
      <c r="AO597" s="221"/>
      <c r="AP597" s="221"/>
      <c r="AQ597" s="221"/>
      <c r="AR597" s="221"/>
      <c r="AS597" s="221"/>
      <c r="AT597" s="221"/>
      <c r="AU597" s="221"/>
      <c r="AV597" s="221"/>
      <c r="AW597" s="221"/>
      <c r="AX597" s="221"/>
      <c r="AY597" s="221"/>
      <c r="AZ597" s="221"/>
      <c r="BA597" s="221"/>
    </row>
    <row r="598" spans="1:53" ht="12.75">
      <c r="A598" s="221"/>
      <c r="B598" s="242"/>
      <c r="C598" s="242"/>
      <c r="D598" s="242"/>
      <c r="E598" s="242"/>
      <c r="F598" s="242"/>
      <c r="G598" s="242"/>
      <c r="H598" s="242"/>
      <c r="I598" s="242"/>
      <c r="J598" s="242"/>
      <c r="K598" s="242"/>
      <c r="L598" s="242"/>
      <c r="M598" s="242"/>
      <c r="N598" s="221"/>
      <c r="O598" s="221"/>
      <c r="P598" s="221"/>
      <c r="Q598" s="221"/>
      <c r="R598" s="221"/>
      <c r="S598" s="221"/>
      <c r="T598" s="221"/>
      <c r="U598" s="221"/>
      <c r="V598" s="221"/>
      <c r="W598" s="221"/>
      <c r="X598" s="221"/>
      <c r="Y598" s="221"/>
      <c r="AC598" s="221"/>
      <c r="AD598" s="221"/>
      <c r="AE598" s="221"/>
      <c r="AF598" s="221"/>
      <c r="AG598" s="221"/>
      <c r="AH598" s="221"/>
      <c r="AI598" s="221"/>
      <c r="AJ598" s="221"/>
      <c r="AK598" s="221"/>
      <c r="AL598" s="221"/>
      <c r="AM598" s="221"/>
      <c r="AN598" s="221"/>
      <c r="AO598" s="221"/>
      <c r="AP598" s="221"/>
      <c r="AQ598" s="221"/>
      <c r="AR598" s="221"/>
      <c r="AS598" s="221"/>
      <c r="AT598" s="221"/>
      <c r="AU598" s="221"/>
      <c r="AV598" s="221"/>
      <c r="AW598" s="221"/>
      <c r="AX598" s="221"/>
      <c r="AY598" s="221"/>
      <c r="AZ598" s="221"/>
      <c r="BA598" s="221"/>
    </row>
    <row r="599" spans="1:53" ht="12.75">
      <c r="A599" s="221"/>
      <c r="B599" s="242"/>
      <c r="C599" s="242"/>
      <c r="D599" s="242"/>
      <c r="E599" s="242"/>
      <c r="F599" s="242"/>
      <c r="G599" s="242"/>
      <c r="H599" s="242"/>
      <c r="I599" s="242"/>
      <c r="J599" s="242"/>
      <c r="K599" s="242"/>
      <c r="L599" s="242"/>
      <c r="M599" s="242"/>
      <c r="N599" s="221"/>
      <c r="O599" s="221"/>
      <c r="P599" s="221"/>
      <c r="Q599" s="221"/>
      <c r="R599" s="221"/>
      <c r="S599" s="221"/>
      <c r="T599" s="221"/>
      <c r="U599" s="221"/>
      <c r="V599" s="221"/>
      <c r="W599" s="221"/>
      <c r="X599" s="221"/>
      <c r="Y599" s="221"/>
      <c r="AC599" s="221"/>
      <c r="AD599" s="221"/>
      <c r="AE599" s="221"/>
      <c r="AF599" s="221"/>
      <c r="AG599" s="221"/>
      <c r="AH599" s="221"/>
      <c r="AI599" s="221"/>
      <c r="AJ599" s="221"/>
      <c r="AK599" s="221"/>
      <c r="AL599" s="221"/>
      <c r="AM599" s="221"/>
      <c r="AN599" s="221"/>
      <c r="AO599" s="221"/>
      <c r="AP599" s="221"/>
      <c r="AQ599" s="221"/>
      <c r="AR599" s="221"/>
      <c r="AS599" s="221"/>
      <c r="AT599" s="221"/>
      <c r="AU599" s="221"/>
      <c r="AV599" s="221"/>
      <c r="AW599" s="221"/>
      <c r="AX599" s="221"/>
      <c r="AY599" s="221"/>
      <c r="AZ599" s="221"/>
      <c r="BA599" s="221"/>
    </row>
    <row r="600" spans="1:53" ht="12.75">
      <c r="A600" s="221"/>
      <c r="B600" s="242"/>
      <c r="C600" s="242"/>
      <c r="D600" s="242"/>
      <c r="E600" s="242"/>
      <c r="F600" s="242"/>
      <c r="G600" s="242"/>
      <c r="H600" s="242"/>
      <c r="I600" s="242"/>
      <c r="J600" s="242"/>
      <c r="K600" s="242"/>
      <c r="L600" s="242"/>
      <c r="M600" s="242"/>
      <c r="N600" s="221"/>
      <c r="O600" s="221"/>
      <c r="P600" s="221"/>
      <c r="Q600" s="221"/>
      <c r="R600" s="221"/>
      <c r="S600" s="221"/>
      <c r="T600" s="221"/>
      <c r="U600" s="221"/>
      <c r="V600" s="221"/>
      <c r="W600" s="221"/>
      <c r="X600" s="221"/>
      <c r="Y600" s="221"/>
      <c r="AC600" s="221"/>
      <c r="AD600" s="221"/>
      <c r="AE600" s="221"/>
      <c r="AF600" s="221"/>
      <c r="AG600" s="221"/>
      <c r="AH600" s="221"/>
      <c r="AI600" s="221"/>
      <c r="AJ600" s="221"/>
      <c r="AK600" s="221"/>
      <c r="AL600" s="221"/>
      <c r="AM600" s="221"/>
      <c r="AN600" s="221"/>
      <c r="AO600" s="221"/>
      <c r="AP600" s="221"/>
      <c r="AQ600" s="221"/>
      <c r="AR600" s="221"/>
      <c r="AS600" s="221"/>
      <c r="AT600" s="221"/>
      <c r="AU600" s="221"/>
      <c r="AV600" s="221"/>
      <c r="AW600" s="221"/>
      <c r="AX600" s="221"/>
      <c r="AY600" s="221"/>
      <c r="AZ600" s="221"/>
      <c r="BA600" s="221"/>
    </row>
    <row r="601" spans="1:53" ht="12.75">
      <c r="A601" s="221"/>
      <c r="B601" s="242"/>
      <c r="C601" s="242"/>
      <c r="D601" s="242"/>
      <c r="E601" s="242"/>
      <c r="F601" s="242"/>
      <c r="G601" s="242"/>
      <c r="H601" s="242"/>
      <c r="I601" s="242"/>
      <c r="J601" s="242"/>
      <c r="K601" s="242"/>
      <c r="L601" s="242"/>
      <c r="M601" s="242"/>
      <c r="N601" s="221"/>
      <c r="O601" s="221"/>
      <c r="P601" s="221"/>
      <c r="Q601" s="221"/>
      <c r="R601" s="221"/>
      <c r="S601" s="221"/>
      <c r="T601" s="221"/>
      <c r="U601" s="221"/>
      <c r="V601" s="221"/>
      <c r="W601" s="221"/>
      <c r="X601" s="221"/>
      <c r="Y601" s="221"/>
      <c r="AC601" s="221"/>
      <c r="AD601" s="221"/>
      <c r="AE601" s="221"/>
      <c r="AF601" s="221"/>
      <c r="AG601" s="221"/>
      <c r="AH601" s="221"/>
      <c r="AI601" s="221"/>
      <c r="AJ601" s="221"/>
      <c r="AK601" s="221"/>
      <c r="AL601" s="221"/>
      <c r="AM601" s="221"/>
      <c r="AN601" s="221"/>
      <c r="AO601" s="221"/>
      <c r="AP601" s="221"/>
      <c r="AQ601" s="221"/>
      <c r="AR601" s="221"/>
      <c r="AS601" s="221"/>
      <c r="AT601" s="221"/>
      <c r="AU601" s="221"/>
      <c r="AV601" s="221"/>
      <c r="AW601" s="221"/>
      <c r="AX601" s="221"/>
      <c r="AY601" s="221"/>
      <c r="AZ601" s="221"/>
      <c r="BA601" s="221"/>
    </row>
    <row r="602" spans="1:53" ht="12.75">
      <c r="A602" s="221"/>
      <c r="B602" s="242"/>
      <c r="C602" s="242"/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21"/>
      <c r="O602" s="221"/>
      <c r="P602" s="221"/>
      <c r="Q602" s="221"/>
      <c r="R602" s="221"/>
      <c r="S602" s="221"/>
      <c r="T602" s="221"/>
      <c r="U602" s="221"/>
      <c r="V602" s="221"/>
      <c r="W602" s="221"/>
      <c r="X602" s="221"/>
      <c r="Y602" s="221"/>
      <c r="AC602" s="221"/>
      <c r="AD602" s="221"/>
      <c r="AE602" s="221"/>
      <c r="AF602" s="221"/>
      <c r="AG602" s="221"/>
      <c r="AH602" s="221"/>
      <c r="AI602" s="221"/>
      <c r="AJ602" s="221"/>
      <c r="AK602" s="221"/>
      <c r="AL602" s="221"/>
      <c r="AM602" s="221"/>
      <c r="AN602" s="221"/>
      <c r="AO602" s="221"/>
      <c r="AP602" s="221"/>
      <c r="AQ602" s="221"/>
      <c r="AR602" s="221"/>
      <c r="AS602" s="221"/>
      <c r="AT602" s="221"/>
      <c r="AU602" s="221"/>
      <c r="AV602" s="221"/>
      <c r="AW602" s="221"/>
      <c r="AX602" s="221"/>
      <c r="AY602" s="221"/>
      <c r="AZ602" s="221"/>
      <c r="BA602" s="221"/>
    </row>
    <row r="603" spans="1:53" ht="12.75">
      <c r="A603" s="221"/>
      <c r="B603" s="242"/>
      <c r="C603" s="242"/>
      <c r="D603" s="242"/>
      <c r="E603" s="242"/>
      <c r="F603" s="242"/>
      <c r="G603" s="242"/>
      <c r="H603" s="242"/>
      <c r="I603" s="242"/>
      <c r="J603" s="242"/>
      <c r="K603" s="242"/>
      <c r="L603" s="242"/>
      <c r="M603" s="242"/>
      <c r="N603" s="221"/>
      <c r="O603" s="221"/>
      <c r="P603" s="221"/>
      <c r="Q603" s="221"/>
      <c r="R603" s="221"/>
      <c r="S603" s="221"/>
      <c r="T603" s="221"/>
      <c r="U603" s="221"/>
      <c r="V603" s="221"/>
      <c r="W603" s="221"/>
      <c r="X603" s="221"/>
      <c r="Y603" s="221"/>
      <c r="AC603" s="221"/>
      <c r="AD603" s="221"/>
      <c r="AE603" s="221"/>
      <c r="AF603" s="221"/>
      <c r="AG603" s="221"/>
      <c r="AH603" s="221"/>
      <c r="AI603" s="221"/>
      <c r="AJ603" s="221"/>
      <c r="AK603" s="221"/>
      <c r="AL603" s="221"/>
      <c r="AM603" s="221"/>
      <c r="AN603" s="221"/>
      <c r="AO603" s="221"/>
      <c r="AP603" s="221"/>
      <c r="AQ603" s="221"/>
      <c r="AR603" s="221"/>
      <c r="AS603" s="221"/>
      <c r="AT603" s="221"/>
      <c r="AU603" s="221"/>
      <c r="AV603" s="221"/>
      <c r="AW603" s="221"/>
      <c r="AX603" s="221"/>
      <c r="AY603" s="221"/>
      <c r="AZ603" s="221"/>
      <c r="BA603" s="221"/>
    </row>
    <row r="604" spans="1:53" ht="12.75">
      <c r="A604" s="221"/>
      <c r="B604" s="242"/>
      <c r="C604" s="242"/>
      <c r="D604" s="242"/>
      <c r="E604" s="242"/>
      <c r="F604" s="242"/>
      <c r="G604" s="242"/>
      <c r="H604" s="242"/>
      <c r="I604" s="242"/>
      <c r="J604" s="242"/>
      <c r="K604" s="242"/>
      <c r="L604" s="242"/>
      <c r="M604" s="242"/>
      <c r="N604" s="221"/>
      <c r="O604" s="221"/>
      <c r="P604" s="221"/>
      <c r="Q604" s="221"/>
      <c r="R604" s="221"/>
      <c r="S604" s="221"/>
      <c r="T604" s="221"/>
      <c r="U604" s="221"/>
      <c r="V604" s="221"/>
      <c r="W604" s="221"/>
      <c r="X604" s="221"/>
      <c r="Y604" s="221"/>
      <c r="AC604" s="221"/>
      <c r="AD604" s="221"/>
      <c r="AE604" s="221"/>
      <c r="AF604" s="221"/>
      <c r="AG604" s="221"/>
      <c r="AH604" s="221"/>
      <c r="AI604" s="221"/>
      <c r="AJ604" s="221"/>
      <c r="AK604" s="221"/>
      <c r="AL604" s="221"/>
      <c r="AM604" s="221"/>
      <c r="AN604" s="221"/>
      <c r="AO604" s="221"/>
      <c r="AP604" s="221"/>
      <c r="AQ604" s="221"/>
      <c r="AR604" s="221"/>
      <c r="AS604" s="221"/>
      <c r="AT604" s="221"/>
      <c r="AU604" s="221"/>
      <c r="AV604" s="221"/>
      <c r="AW604" s="221"/>
      <c r="AX604" s="221"/>
      <c r="AY604" s="221"/>
      <c r="AZ604" s="221"/>
      <c r="BA604" s="221"/>
    </row>
    <row r="605" spans="1:53" ht="12.75">
      <c r="A605" s="221"/>
      <c r="B605" s="242"/>
      <c r="C605" s="242"/>
      <c r="D605" s="242"/>
      <c r="E605" s="242"/>
      <c r="F605" s="242"/>
      <c r="G605" s="242"/>
      <c r="H605" s="242"/>
      <c r="I605" s="242"/>
      <c r="J605" s="242"/>
      <c r="K605" s="242"/>
      <c r="L605" s="242"/>
      <c r="M605" s="242"/>
      <c r="N605" s="221"/>
      <c r="O605" s="221"/>
      <c r="P605" s="221"/>
      <c r="Q605" s="221"/>
      <c r="R605" s="221"/>
      <c r="S605" s="221"/>
      <c r="T605" s="221"/>
      <c r="U605" s="221"/>
      <c r="V605" s="221"/>
      <c r="W605" s="221"/>
      <c r="X605" s="221"/>
      <c r="Y605" s="221"/>
      <c r="AC605" s="221"/>
      <c r="AD605" s="221"/>
      <c r="AE605" s="221"/>
      <c r="AF605" s="221"/>
      <c r="AG605" s="221"/>
      <c r="AH605" s="221"/>
      <c r="AI605" s="221"/>
      <c r="AJ605" s="221"/>
      <c r="AK605" s="221"/>
      <c r="AL605" s="221"/>
      <c r="AM605" s="221"/>
      <c r="AN605" s="221"/>
      <c r="AO605" s="221"/>
      <c r="AP605" s="221"/>
      <c r="AQ605" s="221"/>
      <c r="AR605" s="221"/>
      <c r="AS605" s="221"/>
      <c r="AT605" s="221"/>
      <c r="AU605" s="221"/>
      <c r="AV605" s="221"/>
      <c r="AW605" s="221"/>
      <c r="AX605" s="221"/>
      <c r="AY605" s="221"/>
      <c r="AZ605" s="221"/>
      <c r="BA605" s="221"/>
    </row>
    <row r="606" spans="1:53" ht="12.75">
      <c r="A606" s="221"/>
      <c r="B606" s="242"/>
      <c r="C606" s="242"/>
      <c r="D606" s="242"/>
      <c r="E606" s="242"/>
      <c r="F606" s="242"/>
      <c r="G606" s="242"/>
      <c r="H606" s="242"/>
      <c r="I606" s="242"/>
      <c r="J606" s="242"/>
      <c r="K606" s="242"/>
      <c r="L606" s="242"/>
      <c r="M606" s="242"/>
      <c r="N606" s="221"/>
      <c r="O606" s="221"/>
      <c r="P606" s="221"/>
      <c r="Q606" s="221"/>
      <c r="R606" s="221"/>
      <c r="S606" s="221"/>
      <c r="T606" s="221"/>
      <c r="U606" s="221"/>
      <c r="V606" s="221"/>
      <c r="W606" s="221"/>
      <c r="X606" s="221"/>
      <c r="Y606" s="221"/>
      <c r="AC606" s="221"/>
      <c r="AD606" s="221"/>
      <c r="AE606" s="221"/>
      <c r="AF606" s="221"/>
      <c r="AG606" s="221"/>
      <c r="AH606" s="221"/>
      <c r="AI606" s="221"/>
      <c r="AJ606" s="221"/>
      <c r="AK606" s="221"/>
      <c r="AL606" s="221"/>
      <c r="AM606" s="221"/>
      <c r="AN606" s="221"/>
      <c r="AO606" s="221"/>
      <c r="AP606" s="221"/>
      <c r="AQ606" s="221"/>
      <c r="AR606" s="221"/>
      <c r="AS606" s="221"/>
      <c r="AT606" s="221"/>
      <c r="AU606" s="221"/>
      <c r="AV606" s="221"/>
      <c r="AW606" s="221"/>
      <c r="AX606" s="221"/>
      <c r="AY606" s="221"/>
      <c r="AZ606" s="221"/>
      <c r="BA606" s="221"/>
    </row>
    <row r="607" spans="1:53" ht="12.75">
      <c r="A607" s="221"/>
      <c r="B607" s="242"/>
      <c r="C607" s="242"/>
      <c r="D607" s="242"/>
      <c r="E607" s="242"/>
      <c r="F607" s="242"/>
      <c r="G607" s="242"/>
      <c r="H607" s="242"/>
      <c r="I607" s="242"/>
      <c r="J607" s="242"/>
      <c r="K607" s="242"/>
      <c r="L607" s="242"/>
      <c r="M607" s="242"/>
      <c r="N607" s="221"/>
      <c r="O607" s="221"/>
      <c r="P607" s="221"/>
      <c r="Q607" s="221"/>
      <c r="R607" s="221"/>
      <c r="S607" s="221"/>
      <c r="T607" s="221"/>
      <c r="U607" s="221"/>
      <c r="V607" s="221"/>
      <c r="W607" s="221"/>
      <c r="X607" s="221"/>
      <c r="Y607" s="221"/>
      <c r="AC607" s="221"/>
      <c r="AD607" s="221"/>
      <c r="AE607" s="221"/>
      <c r="AF607" s="221"/>
      <c r="AG607" s="221"/>
      <c r="AH607" s="221"/>
      <c r="AI607" s="221"/>
      <c r="AJ607" s="221"/>
      <c r="AK607" s="221"/>
      <c r="AL607" s="221"/>
      <c r="AM607" s="221"/>
      <c r="AN607" s="221"/>
      <c r="AO607" s="221"/>
      <c r="AP607" s="221"/>
      <c r="AQ607" s="221"/>
      <c r="AR607" s="221"/>
      <c r="AS607" s="221"/>
      <c r="AT607" s="221"/>
      <c r="AU607" s="221"/>
      <c r="AV607" s="221"/>
      <c r="AW607" s="221"/>
      <c r="AX607" s="221"/>
      <c r="AY607" s="221"/>
      <c r="AZ607" s="221"/>
      <c r="BA607" s="221"/>
    </row>
    <row r="608" spans="1:53" ht="12.75">
      <c r="A608" s="221"/>
      <c r="B608" s="242"/>
      <c r="C608" s="242"/>
      <c r="D608" s="242"/>
      <c r="E608" s="242"/>
      <c r="F608" s="242"/>
      <c r="G608" s="242"/>
      <c r="H608" s="242"/>
      <c r="I608" s="242"/>
      <c r="J608" s="242"/>
      <c r="K608" s="242"/>
      <c r="L608" s="242"/>
      <c r="M608" s="242"/>
      <c r="N608" s="221"/>
      <c r="O608" s="221"/>
      <c r="P608" s="221"/>
      <c r="Q608" s="221"/>
      <c r="R608" s="221"/>
      <c r="S608" s="221"/>
      <c r="T608" s="221"/>
      <c r="U608" s="221"/>
      <c r="V608" s="221"/>
      <c r="W608" s="221"/>
      <c r="X608" s="221"/>
      <c r="Y608" s="221"/>
      <c r="AC608" s="221"/>
      <c r="AD608" s="221"/>
      <c r="AE608" s="221"/>
      <c r="AF608" s="221"/>
      <c r="AG608" s="221"/>
      <c r="AH608" s="221"/>
      <c r="AI608" s="221"/>
      <c r="AJ608" s="221"/>
      <c r="AK608" s="221"/>
      <c r="AL608" s="221"/>
      <c r="AM608" s="221"/>
      <c r="AN608" s="221"/>
      <c r="AO608" s="221"/>
      <c r="AP608" s="221"/>
      <c r="AQ608" s="221"/>
      <c r="AR608" s="221"/>
      <c r="AS608" s="221"/>
      <c r="AT608" s="221"/>
      <c r="AU608" s="221"/>
      <c r="AV608" s="221"/>
      <c r="AW608" s="221"/>
      <c r="AX608" s="221"/>
      <c r="AY608" s="221"/>
      <c r="AZ608" s="221"/>
      <c r="BA608" s="221"/>
    </row>
    <row r="609" spans="1:53" ht="12.75">
      <c r="A609" s="221"/>
      <c r="B609" s="242"/>
      <c r="C609" s="242"/>
      <c r="D609" s="242"/>
      <c r="E609" s="242"/>
      <c r="F609" s="242"/>
      <c r="G609" s="242"/>
      <c r="H609" s="242"/>
      <c r="I609" s="242"/>
      <c r="J609" s="242"/>
      <c r="K609" s="242"/>
      <c r="L609" s="242"/>
      <c r="M609" s="242"/>
      <c r="N609" s="221"/>
      <c r="O609" s="221"/>
      <c r="P609" s="221"/>
      <c r="Q609" s="221"/>
      <c r="R609" s="221"/>
      <c r="S609" s="221"/>
      <c r="T609" s="221"/>
      <c r="U609" s="221"/>
      <c r="V609" s="221"/>
      <c r="W609" s="221"/>
      <c r="X609" s="221"/>
      <c r="Y609" s="221"/>
      <c r="AC609" s="221"/>
      <c r="AD609" s="221"/>
      <c r="AE609" s="221"/>
      <c r="AF609" s="221"/>
      <c r="AG609" s="221"/>
      <c r="AH609" s="221"/>
      <c r="AI609" s="221"/>
      <c r="AJ609" s="221"/>
      <c r="AK609" s="221"/>
      <c r="AL609" s="221"/>
      <c r="AM609" s="221"/>
      <c r="AN609" s="221"/>
      <c r="AO609" s="221"/>
      <c r="AP609" s="221"/>
      <c r="AQ609" s="221"/>
      <c r="AR609" s="221"/>
      <c r="AS609" s="221"/>
      <c r="AT609" s="221"/>
      <c r="AU609" s="221"/>
      <c r="AV609" s="221"/>
      <c r="AW609" s="221"/>
      <c r="AX609" s="221"/>
      <c r="AY609" s="221"/>
      <c r="AZ609" s="221"/>
      <c r="BA609" s="221"/>
    </row>
    <row r="610" spans="1:53" ht="12.75">
      <c r="A610" s="221"/>
      <c r="B610" s="242"/>
      <c r="C610" s="242"/>
      <c r="D610" s="242"/>
      <c r="E610" s="242"/>
      <c r="F610" s="242"/>
      <c r="G610" s="242"/>
      <c r="H610" s="242"/>
      <c r="I610" s="242"/>
      <c r="J610" s="242"/>
      <c r="K610" s="242"/>
      <c r="L610" s="242"/>
      <c r="M610" s="242"/>
      <c r="N610" s="221"/>
      <c r="O610" s="221"/>
      <c r="P610" s="221"/>
      <c r="Q610" s="221"/>
      <c r="R610" s="221"/>
      <c r="S610" s="221"/>
      <c r="T610" s="221"/>
      <c r="U610" s="221"/>
      <c r="V610" s="221"/>
      <c r="W610" s="221"/>
      <c r="X610" s="221"/>
      <c r="Y610" s="221"/>
      <c r="AC610" s="221"/>
      <c r="AD610" s="221"/>
      <c r="AE610" s="221"/>
      <c r="AF610" s="221"/>
      <c r="AG610" s="221"/>
      <c r="AH610" s="221"/>
      <c r="AI610" s="221"/>
      <c r="AJ610" s="221"/>
      <c r="AK610" s="221"/>
      <c r="AL610" s="221"/>
      <c r="AM610" s="221"/>
      <c r="AN610" s="221"/>
      <c r="AO610" s="221"/>
      <c r="AP610" s="221"/>
      <c r="AQ610" s="221"/>
      <c r="AR610" s="221"/>
      <c r="AS610" s="221"/>
      <c r="AT610" s="221"/>
      <c r="AU610" s="221"/>
      <c r="AV610" s="221"/>
      <c r="AW610" s="221"/>
      <c r="AX610" s="221"/>
      <c r="AY610" s="221"/>
      <c r="AZ610" s="221"/>
      <c r="BA610" s="221"/>
    </row>
    <row r="611" spans="1:53" ht="12.75">
      <c r="A611" s="221"/>
      <c r="B611" s="242"/>
      <c r="C611" s="242"/>
      <c r="D611" s="242"/>
      <c r="E611" s="242"/>
      <c r="F611" s="242"/>
      <c r="G611" s="242"/>
      <c r="H611" s="242"/>
      <c r="I611" s="242"/>
      <c r="J611" s="242"/>
      <c r="K611" s="242"/>
      <c r="L611" s="242"/>
      <c r="M611" s="242"/>
      <c r="N611" s="221"/>
      <c r="O611" s="221"/>
      <c r="P611" s="221"/>
      <c r="Q611" s="221"/>
      <c r="R611" s="221"/>
      <c r="S611" s="221"/>
      <c r="T611" s="221"/>
      <c r="U611" s="221"/>
      <c r="V611" s="221"/>
      <c r="W611" s="221"/>
      <c r="X611" s="221"/>
      <c r="Y611" s="221"/>
      <c r="AC611" s="221"/>
      <c r="AD611" s="221"/>
      <c r="AE611" s="221"/>
      <c r="AF611" s="221"/>
      <c r="AG611" s="221"/>
      <c r="AH611" s="221"/>
      <c r="AI611" s="221"/>
      <c r="AJ611" s="221"/>
      <c r="AK611" s="221"/>
      <c r="AL611" s="221"/>
      <c r="AM611" s="221"/>
      <c r="AN611" s="221"/>
      <c r="AO611" s="221"/>
      <c r="AP611" s="221"/>
      <c r="AQ611" s="221"/>
      <c r="AR611" s="221"/>
      <c r="AS611" s="221"/>
      <c r="AT611" s="221"/>
      <c r="AU611" s="221"/>
      <c r="AV611" s="221"/>
      <c r="AW611" s="221"/>
      <c r="AX611" s="221"/>
      <c r="AY611" s="221"/>
      <c r="AZ611" s="221"/>
      <c r="BA611" s="221"/>
    </row>
    <row r="612" spans="1:53" ht="12.75">
      <c r="A612" s="221"/>
      <c r="B612" s="242"/>
      <c r="C612" s="242"/>
      <c r="D612" s="242"/>
      <c r="E612" s="242"/>
      <c r="F612" s="242"/>
      <c r="G612" s="242"/>
      <c r="H612" s="242"/>
      <c r="I612" s="242"/>
      <c r="J612" s="242"/>
      <c r="K612" s="242"/>
      <c r="L612" s="242"/>
      <c r="M612" s="242"/>
      <c r="N612" s="221"/>
      <c r="O612" s="221"/>
      <c r="P612" s="221"/>
      <c r="Q612" s="221"/>
      <c r="R612" s="221"/>
      <c r="S612" s="221"/>
      <c r="T612" s="221"/>
      <c r="U612" s="221"/>
      <c r="V612" s="221"/>
      <c r="W612" s="221"/>
      <c r="X612" s="221"/>
      <c r="Y612" s="221"/>
      <c r="AC612" s="221"/>
      <c r="AD612" s="221"/>
      <c r="AE612" s="221"/>
      <c r="AF612" s="221"/>
      <c r="AG612" s="221"/>
      <c r="AH612" s="221"/>
      <c r="AI612" s="221"/>
      <c r="AJ612" s="221"/>
      <c r="AK612" s="221"/>
      <c r="AL612" s="221"/>
      <c r="AM612" s="221"/>
      <c r="AN612" s="221"/>
      <c r="AO612" s="221"/>
      <c r="AP612" s="221"/>
      <c r="AQ612" s="221"/>
      <c r="AR612" s="221"/>
      <c r="AS612" s="221"/>
      <c r="AT612" s="221"/>
      <c r="AU612" s="221"/>
      <c r="AV612" s="221"/>
      <c r="AW612" s="221"/>
      <c r="AX612" s="221"/>
      <c r="AY612" s="221"/>
      <c r="AZ612" s="221"/>
      <c r="BA612" s="221"/>
    </row>
    <row r="613" spans="1:53" ht="12.75">
      <c r="A613" s="221"/>
      <c r="B613" s="242"/>
      <c r="C613" s="242"/>
      <c r="D613" s="242"/>
      <c r="E613" s="242"/>
      <c r="F613" s="242"/>
      <c r="G613" s="242"/>
      <c r="H613" s="242"/>
      <c r="I613" s="242"/>
      <c r="J613" s="242"/>
      <c r="K613" s="242"/>
      <c r="L613" s="242"/>
      <c r="M613" s="242"/>
      <c r="N613" s="221"/>
      <c r="O613" s="221"/>
      <c r="P613" s="221"/>
      <c r="Q613" s="221"/>
      <c r="R613" s="221"/>
      <c r="S613" s="221"/>
      <c r="T613" s="221"/>
      <c r="U613" s="221"/>
      <c r="V613" s="221"/>
      <c r="W613" s="221"/>
      <c r="X613" s="221"/>
      <c r="Y613" s="221"/>
      <c r="AC613" s="221"/>
      <c r="AD613" s="221"/>
      <c r="AE613" s="221"/>
      <c r="AF613" s="221"/>
      <c r="AG613" s="221"/>
      <c r="AH613" s="221"/>
      <c r="AI613" s="221"/>
      <c r="AJ613" s="221"/>
      <c r="AK613" s="221"/>
      <c r="AL613" s="221"/>
      <c r="AM613" s="221"/>
      <c r="AN613" s="221"/>
      <c r="AO613" s="221"/>
      <c r="AP613" s="221"/>
      <c r="AQ613" s="221"/>
      <c r="AR613" s="221"/>
      <c r="AS613" s="221"/>
      <c r="AT613" s="221"/>
      <c r="AU613" s="221"/>
      <c r="AV613" s="221"/>
      <c r="AW613" s="221"/>
      <c r="AX613" s="221"/>
      <c r="AY613" s="221"/>
      <c r="AZ613" s="221"/>
      <c r="BA613" s="221"/>
    </row>
    <row r="614" spans="1:53" ht="12.75">
      <c r="A614" s="221"/>
      <c r="B614" s="242"/>
      <c r="C614" s="242"/>
      <c r="D614" s="242"/>
      <c r="E614" s="242"/>
      <c r="F614" s="242"/>
      <c r="G614" s="242"/>
      <c r="H614" s="242"/>
      <c r="I614" s="242"/>
      <c r="J614" s="242"/>
      <c r="K614" s="242"/>
      <c r="L614" s="242"/>
      <c r="M614" s="242"/>
      <c r="N614" s="221"/>
      <c r="O614" s="221"/>
      <c r="P614" s="221"/>
      <c r="Q614" s="221"/>
      <c r="R614" s="221"/>
      <c r="S614" s="221"/>
      <c r="T614" s="221"/>
      <c r="U614" s="221"/>
      <c r="V614" s="221"/>
      <c r="W614" s="221"/>
      <c r="X614" s="221"/>
      <c r="Y614" s="221"/>
      <c r="AC614" s="221"/>
      <c r="AD614" s="221"/>
      <c r="AE614" s="221"/>
      <c r="AF614" s="221"/>
      <c r="AG614" s="221"/>
      <c r="AH614" s="221"/>
      <c r="AI614" s="221"/>
      <c r="AJ614" s="221"/>
      <c r="AK614" s="221"/>
      <c r="AL614" s="221"/>
      <c r="AM614" s="221"/>
      <c r="AN614" s="221"/>
      <c r="AO614" s="221"/>
      <c r="AP614" s="221"/>
      <c r="AQ614" s="221"/>
      <c r="AR614" s="221"/>
      <c r="AS614" s="221"/>
      <c r="AT614" s="221"/>
      <c r="AU614" s="221"/>
      <c r="AV614" s="221"/>
      <c r="AW614" s="221"/>
      <c r="AX614" s="221"/>
      <c r="AY614" s="221"/>
      <c r="AZ614" s="221"/>
      <c r="BA614" s="221"/>
    </row>
    <row r="615" spans="1:53" ht="12.75">
      <c r="A615" s="221"/>
      <c r="B615" s="242"/>
      <c r="C615" s="242"/>
      <c r="D615" s="242"/>
      <c r="E615" s="242"/>
      <c r="F615" s="242"/>
      <c r="G615" s="242"/>
      <c r="H615" s="242"/>
      <c r="I615" s="242"/>
      <c r="J615" s="242"/>
      <c r="K615" s="242"/>
      <c r="L615" s="242"/>
      <c r="M615" s="242"/>
      <c r="N615" s="221"/>
      <c r="O615" s="221"/>
      <c r="P615" s="221"/>
      <c r="Q615" s="221"/>
      <c r="R615" s="221"/>
      <c r="S615" s="221"/>
      <c r="T615" s="221"/>
      <c r="U615" s="221"/>
      <c r="V615" s="221"/>
      <c r="W615" s="221"/>
      <c r="X615" s="221"/>
      <c r="Y615" s="221"/>
      <c r="AC615" s="221"/>
      <c r="AD615" s="221"/>
      <c r="AE615" s="221"/>
      <c r="AF615" s="221"/>
      <c r="AG615" s="221"/>
      <c r="AH615" s="221"/>
      <c r="AI615" s="221"/>
      <c r="AJ615" s="221"/>
      <c r="AK615" s="221"/>
      <c r="AL615" s="221"/>
      <c r="AM615" s="221"/>
      <c r="AN615" s="221"/>
      <c r="AO615" s="221"/>
      <c r="AP615" s="221"/>
      <c r="AQ615" s="221"/>
      <c r="AR615" s="221"/>
      <c r="AS615" s="221"/>
      <c r="AT615" s="221"/>
      <c r="AU615" s="221"/>
      <c r="AV615" s="221"/>
      <c r="AW615" s="221"/>
      <c r="AX615" s="221"/>
      <c r="AY615" s="221"/>
      <c r="AZ615" s="221"/>
      <c r="BA615" s="221"/>
    </row>
    <row r="616" spans="1:53" ht="12.75">
      <c r="A616" s="221"/>
      <c r="B616" s="242"/>
      <c r="C616" s="242"/>
      <c r="D616" s="242"/>
      <c r="E616" s="242"/>
      <c r="F616" s="242"/>
      <c r="G616" s="242"/>
      <c r="H616" s="242"/>
      <c r="I616" s="242"/>
      <c r="J616" s="242"/>
      <c r="K616" s="242"/>
      <c r="L616" s="242"/>
      <c r="M616" s="242"/>
      <c r="N616" s="221"/>
      <c r="O616" s="221"/>
      <c r="P616" s="221"/>
      <c r="Q616" s="221"/>
      <c r="R616" s="221"/>
      <c r="S616" s="221"/>
      <c r="T616" s="221"/>
      <c r="U616" s="221"/>
      <c r="V616" s="221"/>
      <c r="W616" s="221"/>
      <c r="X616" s="221"/>
      <c r="Y616" s="221"/>
      <c r="AC616" s="221"/>
      <c r="AD616" s="221"/>
      <c r="AE616" s="221"/>
      <c r="AF616" s="221"/>
      <c r="AG616" s="221"/>
      <c r="AH616" s="221"/>
      <c r="AI616" s="221"/>
      <c r="AJ616" s="221"/>
      <c r="AK616" s="221"/>
      <c r="AL616" s="221"/>
      <c r="AM616" s="221"/>
      <c r="AN616" s="221"/>
      <c r="AO616" s="221"/>
      <c r="AP616" s="221"/>
      <c r="AQ616" s="221"/>
      <c r="AR616" s="221"/>
      <c r="AS616" s="221"/>
      <c r="AT616" s="221"/>
      <c r="AU616" s="221"/>
      <c r="AV616" s="221"/>
      <c r="AW616" s="221"/>
      <c r="AX616" s="221"/>
      <c r="AY616" s="221"/>
      <c r="AZ616" s="221"/>
      <c r="BA616" s="221"/>
    </row>
    <row r="617" spans="1:53" ht="12.75">
      <c r="A617" s="221"/>
      <c r="B617" s="242"/>
      <c r="C617" s="242"/>
      <c r="D617" s="242"/>
      <c r="E617" s="242"/>
      <c r="F617" s="242"/>
      <c r="G617" s="242"/>
      <c r="H617" s="242"/>
      <c r="I617" s="242"/>
      <c r="J617" s="242"/>
      <c r="K617" s="242"/>
      <c r="L617" s="242"/>
      <c r="M617" s="242"/>
      <c r="N617" s="221"/>
      <c r="O617" s="221"/>
      <c r="P617" s="221"/>
      <c r="Q617" s="221"/>
      <c r="R617" s="221"/>
      <c r="S617" s="221"/>
      <c r="T617" s="221"/>
      <c r="U617" s="221"/>
      <c r="V617" s="221"/>
      <c r="W617" s="221"/>
      <c r="X617" s="221"/>
      <c r="Y617" s="221"/>
      <c r="AC617" s="221"/>
      <c r="AD617" s="221"/>
      <c r="AE617" s="221"/>
      <c r="AF617" s="221"/>
      <c r="AG617" s="221"/>
      <c r="AH617" s="221"/>
      <c r="AI617" s="221"/>
      <c r="AJ617" s="221"/>
      <c r="AK617" s="221"/>
      <c r="AL617" s="221"/>
      <c r="AM617" s="221"/>
      <c r="AN617" s="221"/>
      <c r="AO617" s="221"/>
      <c r="AP617" s="221"/>
      <c r="AQ617" s="221"/>
      <c r="AR617" s="221"/>
      <c r="AS617" s="221"/>
      <c r="AT617" s="221"/>
      <c r="AU617" s="221"/>
      <c r="AV617" s="221"/>
      <c r="AW617" s="221"/>
      <c r="AX617" s="221"/>
      <c r="AY617" s="221"/>
      <c r="AZ617" s="221"/>
      <c r="BA617" s="221"/>
    </row>
    <row r="618" spans="1:53" ht="12.75">
      <c r="A618" s="221"/>
      <c r="B618" s="242"/>
      <c r="C618" s="242"/>
      <c r="D618" s="242"/>
      <c r="E618" s="242"/>
      <c r="F618" s="242"/>
      <c r="G618" s="242"/>
      <c r="H618" s="242"/>
      <c r="I618" s="242"/>
      <c r="J618" s="242"/>
      <c r="K618" s="242"/>
      <c r="L618" s="242"/>
      <c r="M618" s="242"/>
      <c r="N618" s="221"/>
      <c r="O618" s="221"/>
      <c r="P618" s="221"/>
      <c r="Q618" s="221"/>
      <c r="R618" s="221"/>
      <c r="S618" s="221"/>
      <c r="T618" s="221"/>
      <c r="U618" s="221"/>
      <c r="V618" s="221"/>
      <c r="W618" s="221"/>
      <c r="X618" s="221"/>
      <c r="Y618" s="221"/>
      <c r="AC618" s="221"/>
      <c r="AD618" s="221"/>
      <c r="AE618" s="221"/>
      <c r="AF618" s="221"/>
      <c r="AG618" s="221"/>
      <c r="AH618" s="221"/>
      <c r="AI618" s="221"/>
      <c r="AJ618" s="221"/>
      <c r="AK618" s="221"/>
      <c r="AL618" s="221"/>
      <c r="AM618" s="221"/>
      <c r="AN618" s="221"/>
      <c r="AO618" s="221"/>
      <c r="AP618" s="221"/>
      <c r="AQ618" s="221"/>
      <c r="AR618" s="221"/>
      <c r="AS618" s="221"/>
      <c r="AT618" s="221"/>
      <c r="AU618" s="221"/>
      <c r="AV618" s="221"/>
      <c r="AW618" s="221"/>
      <c r="AX618" s="221"/>
      <c r="AY618" s="221"/>
      <c r="AZ618" s="221"/>
      <c r="BA618" s="221"/>
    </row>
    <row r="619" spans="1:53" ht="12.75">
      <c r="A619" s="221"/>
      <c r="B619" s="242"/>
      <c r="C619" s="242"/>
      <c r="D619" s="242"/>
      <c r="E619" s="242"/>
      <c r="F619" s="242"/>
      <c r="G619" s="242"/>
      <c r="H619" s="242"/>
      <c r="I619" s="242"/>
      <c r="J619" s="242"/>
      <c r="K619" s="242"/>
      <c r="L619" s="242"/>
      <c r="M619" s="242"/>
      <c r="N619" s="221"/>
      <c r="O619" s="221"/>
      <c r="P619" s="221"/>
      <c r="Q619" s="221"/>
      <c r="R619" s="221"/>
      <c r="S619" s="221"/>
      <c r="T619" s="221"/>
      <c r="U619" s="221"/>
      <c r="V619" s="221"/>
      <c r="W619" s="221"/>
      <c r="X619" s="221"/>
      <c r="Y619" s="221"/>
      <c r="AC619" s="221"/>
      <c r="AD619" s="221"/>
      <c r="AE619" s="221"/>
      <c r="AF619" s="221"/>
      <c r="AG619" s="221"/>
      <c r="AH619" s="221"/>
      <c r="AI619" s="221"/>
      <c r="AJ619" s="221"/>
      <c r="AK619" s="221"/>
      <c r="AL619" s="221"/>
      <c r="AM619" s="221"/>
      <c r="AN619" s="221"/>
      <c r="AO619" s="221"/>
      <c r="AP619" s="221"/>
      <c r="AQ619" s="221"/>
      <c r="AR619" s="221"/>
      <c r="AS619" s="221"/>
      <c r="AT619" s="221"/>
      <c r="AU619" s="221"/>
      <c r="AV619" s="221"/>
      <c r="AW619" s="221"/>
      <c r="AX619" s="221"/>
      <c r="AY619" s="221"/>
      <c r="AZ619" s="221"/>
      <c r="BA619" s="221"/>
    </row>
    <row r="620" spans="1:53" ht="12.75">
      <c r="A620" s="221"/>
      <c r="B620" s="242"/>
      <c r="C620" s="242"/>
      <c r="D620" s="242"/>
      <c r="E620" s="242"/>
      <c r="F620" s="242"/>
      <c r="G620" s="242"/>
      <c r="H620" s="242"/>
      <c r="I620" s="242"/>
      <c r="J620" s="242"/>
      <c r="K620" s="242"/>
      <c r="L620" s="242"/>
      <c r="M620" s="242"/>
      <c r="N620" s="221"/>
      <c r="O620" s="221"/>
      <c r="P620" s="221"/>
      <c r="Q620" s="221"/>
      <c r="R620" s="221"/>
      <c r="S620" s="221"/>
      <c r="T620" s="221"/>
      <c r="U620" s="221"/>
      <c r="V620" s="221"/>
      <c r="W620" s="221"/>
      <c r="X620" s="221"/>
      <c r="Y620" s="221"/>
      <c r="AC620" s="221"/>
      <c r="AD620" s="221"/>
      <c r="AE620" s="221"/>
      <c r="AF620" s="221"/>
      <c r="AG620" s="221"/>
      <c r="AH620" s="221"/>
      <c r="AI620" s="221"/>
      <c r="AJ620" s="221"/>
      <c r="AK620" s="221"/>
      <c r="AL620" s="221"/>
      <c r="AM620" s="221"/>
      <c r="AN620" s="221"/>
      <c r="AO620" s="221"/>
      <c r="AP620" s="221"/>
      <c r="AQ620" s="221"/>
      <c r="AR620" s="221"/>
      <c r="AS620" s="221"/>
      <c r="AT620" s="221"/>
      <c r="AU620" s="221"/>
      <c r="AV620" s="221"/>
      <c r="AW620" s="221"/>
      <c r="AX620" s="221"/>
      <c r="AY620" s="221"/>
      <c r="AZ620" s="221"/>
      <c r="BA620" s="221"/>
    </row>
    <row r="621" spans="1:53" ht="12.75">
      <c r="A621" s="221"/>
      <c r="B621" s="242"/>
      <c r="C621" s="242"/>
      <c r="D621" s="242"/>
      <c r="E621" s="242"/>
      <c r="F621" s="242"/>
      <c r="G621" s="242"/>
      <c r="H621" s="242"/>
      <c r="I621" s="242"/>
      <c r="J621" s="242"/>
      <c r="K621" s="242"/>
      <c r="L621" s="242"/>
      <c r="M621" s="242"/>
      <c r="N621" s="221"/>
      <c r="O621" s="221"/>
      <c r="P621" s="221"/>
      <c r="Q621" s="221"/>
      <c r="R621" s="221"/>
      <c r="S621" s="221"/>
      <c r="T621" s="221"/>
      <c r="U621" s="221"/>
      <c r="V621" s="221"/>
      <c r="W621" s="221"/>
      <c r="X621" s="221"/>
      <c r="Y621" s="221"/>
      <c r="AC621" s="221"/>
      <c r="AD621" s="221"/>
      <c r="AE621" s="221"/>
      <c r="AF621" s="221"/>
      <c r="AG621" s="221"/>
      <c r="AH621" s="221"/>
      <c r="AI621" s="221"/>
      <c r="AJ621" s="221"/>
      <c r="AK621" s="221"/>
      <c r="AL621" s="221"/>
      <c r="AM621" s="221"/>
      <c r="AN621" s="221"/>
      <c r="AO621" s="221"/>
      <c r="AP621" s="221"/>
      <c r="AQ621" s="221"/>
      <c r="AR621" s="221"/>
      <c r="AS621" s="221"/>
      <c r="AT621" s="221"/>
      <c r="AU621" s="221"/>
      <c r="AV621" s="221"/>
      <c r="AW621" s="221"/>
      <c r="AX621" s="221"/>
      <c r="AY621" s="221"/>
      <c r="AZ621" s="221"/>
      <c r="BA621" s="221"/>
    </row>
    <row r="622" spans="1:53" ht="12.75">
      <c r="A622" s="221"/>
      <c r="B622" s="242"/>
      <c r="C622" s="242"/>
      <c r="D622" s="242"/>
      <c r="E622" s="242"/>
      <c r="F622" s="242"/>
      <c r="G622" s="242"/>
      <c r="H622" s="242"/>
      <c r="I622" s="242"/>
      <c r="J622" s="242"/>
      <c r="K622" s="242"/>
      <c r="L622" s="242"/>
      <c r="M622" s="242"/>
      <c r="N622" s="221"/>
      <c r="O622" s="221"/>
      <c r="P622" s="221"/>
      <c r="Q622" s="221"/>
      <c r="R622" s="221"/>
      <c r="S622" s="221"/>
      <c r="T622" s="221"/>
      <c r="U622" s="221"/>
      <c r="V622" s="221"/>
      <c r="W622" s="221"/>
      <c r="X622" s="221"/>
      <c r="Y622" s="221"/>
      <c r="AC622" s="221"/>
      <c r="AD622" s="221"/>
      <c r="AE622" s="221"/>
      <c r="AF622" s="221"/>
      <c r="AG622" s="221"/>
      <c r="AH622" s="221"/>
      <c r="AI622" s="221"/>
      <c r="AJ622" s="221"/>
      <c r="AK622" s="221"/>
      <c r="AL622" s="221"/>
      <c r="AM622" s="221"/>
      <c r="AN622" s="221"/>
      <c r="AO622" s="221"/>
      <c r="AP622" s="221"/>
      <c r="AQ622" s="221"/>
      <c r="AR622" s="221"/>
      <c r="AS622" s="221"/>
      <c r="AT622" s="221"/>
      <c r="AU622" s="221"/>
      <c r="AV622" s="221"/>
      <c r="AW622" s="221"/>
      <c r="AX622" s="221"/>
      <c r="AY622" s="221"/>
      <c r="AZ622" s="221"/>
      <c r="BA622" s="221"/>
    </row>
    <row r="623" spans="1:53" ht="12.75">
      <c r="A623" s="221"/>
      <c r="B623" s="242"/>
      <c r="C623" s="242"/>
      <c r="D623" s="242"/>
      <c r="E623" s="242"/>
      <c r="F623" s="242"/>
      <c r="G623" s="242"/>
      <c r="H623" s="242"/>
      <c r="I623" s="242"/>
      <c r="J623" s="242"/>
      <c r="K623" s="242"/>
      <c r="L623" s="242"/>
      <c r="M623" s="242"/>
      <c r="N623" s="221"/>
      <c r="O623" s="221"/>
      <c r="P623" s="221"/>
      <c r="Q623" s="221"/>
      <c r="R623" s="221"/>
      <c r="S623" s="221"/>
      <c r="T623" s="221"/>
      <c r="U623" s="221"/>
      <c r="V623" s="221"/>
      <c r="W623" s="221"/>
      <c r="X623" s="221"/>
      <c r="Y623" s="221"/>
      <c r="AC623" s="221"/>
      <c r="AD623" s="221"/>
      <c r="AE623" s="221"/>
      <c r="AF623" s="221"/>
      <c r="AG623" s="221"/>
      <c r="AH623" s="221"/>
      <c r="AI623" s="221"/>
      <c r="AJ623" s="221"/>
      <c r="AK623" s="221"/>
      <c r="AL623" s="221"/>
      <c r="AM623" s="221"/>
      <c r="AN623" s="221"/>
      <c r="AO623" s="221"/>
      <c r="AP623" s="221"/>
      <c r="AQ623" s="221"/>
      <c r="AR623" s="221"/>
      <c r="AS623" s="221"/>
      <c r="AT623" s="221"/>
      <c r="AU623" s="221"/>
      <c r="AV623" s="221"/>
      <c r="AW623" s="221"/>
      <c r="AX623" s="221"/>
      <c r="AY623" s="221"/>
      <c r="AZ623" s="221"/>
      <c r="BA623" s="221"/>
    </row>
    <row r="624" spans="1:53" ht="12.75">
      <c r="A624" s="221"/>
      <c r="B624" s="242"/>
      <c r="C624" s="242"/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21"/>
      <c r="O624" s="221"/>
      <c r="P624" s="221"/>
      <c r="Q624" s="221"/>
      <c r="R624" s="221"/>
      <c r="S624" s="221"/>
      <c r="T624" s="221"/>
      <c r="U624" s="221"/>
      <c r="V624" s="221"/>
      <c r="W624" s="221"/>
      <c r="X624" s="221"/>
      <c r="Y624" s="221"/>
      <c r="AC624" s="221"/>
      <c r="AD624" s="221"/>
      <c r="AE624" s="221"/>
      <c r="AF624" s="221"/>
      <c r="AG624" s="221"/>
      <c r="AH624" s="221"/>
      <c r="AI624" s="221"/>
      <c r="AJ624" s="221"/>
      <c r="AK624" s="221"/>
      <c r="AL624" s="221"/>
      <c r="AM624" s="221"/>
      <c r="AN624" s="221"/>
      <c r="AO624" s="221"/>
      <c r="AP624" s="221"/>
      <c r="AQ624" s="221"/>
      <c r="AR624" s="221"/>
      <c r="AS624" s="221"/>
      <c r="AT624" s="221"/>
      <c r="AU624" s="221"/>
      <c r="AV624" s="221"/>
      <c r="AW624" s="221"/>
      <c r="AX624" s="221"/>
      <c r="AY624" s="221"/>
      <c r="AZ624" s="221"/>
      <c r="BA624" s="221"/>
    </row>
    <row r="625" spans="1:53" ht="12.75">
      <c r="A625" s="221"/>
      <c r="B625" s="242"/>
      <c r="C625" s="242"/>
      <c r="D625" s="242"/>
      <c r="E625" s="242"/>
      <c r="F625" s="242"/>
      <c r="G625" s="242"/>
      <c r="H625" s="242"/>
      <c r="I625" s="242"/>
      <c r="J625" s="242"/>
      <c r="K625" s="242"/>
      <c r="L625" s="242"/>
      <c r="M625" s="242"/>
      <c r="N625" s="221"/>
      <c r="O625" s="221"/>
      <c r="P625" s="221"/>
      <c r="Q625" s="221"/>
      <c r="R625" s="221"/>
      <c r="S625" s="221"/>
      <c r="T625" s="221"/>
      <c r="U625" s="221"/>
      <c r="V625" s="221"/>
      <c r="W625" s="221"/>
      <c r="X625" s="221"/>
      <c r="Y625" s="221"/>
      <c r="AC625" s="221"/>
      <c r="AD625" s="221"/>
      <c r="AE625" s="221"/>
      <c r="AF625" s="221"/>
      <c r="AG625" s="221"/>
      <c r="AH625" s="221"/>
      <c r="AI625" s="221"/>
      <c r="AJ625" s="221"/>
      <c r="AK625" s="221"/>
      <c r="AL625" s="221"/>
      <c r="AM625" s="221"/>
      <c r="AN625" s="221"/>
      <c r="AO625" s="221"/>
      <c r="AP625" s="221"/>
      <c r="AQ625" s="221"/>
      <c r="AR625" s="221"/>
      <c r="AS625" s="221"/>
      <c r="AT625" s="221"/>
      <c r="AU625" s="221"/>
      <c r="AV625" s="221"/>
      <c r="AW625" s="221"/>
      <c r="AX625" s="221"/>
      <c r="AY625" s="221"/>
      <c r="AZ625" s="221"/>
      <c r="BA625" s="221"/>
    </row>
    <row r="626" spans="1:53" ht="12.75">
      <c r="A626" s="221"/>
      <c r="B626" s="242"/>
      <c r="C626" s="242"/>
      <c r="D626" s="242"/>
      <c r="E626" s="242"/>
      <c r="F626" s="242"/>
      <c r="G626" s="242"/>
      <c r="H626" s="242"/>
      <c r="I626" s="242"/>
      <c r="J626" s="242"/>
      <c r="K626" s="242"/>
      <c r="L626" s="242"/>
      <c r="M626" s="242"/>
      <c r="N626" s="221"/>
      <c r="O626" s="221"/>
      <c r="P626" s="221"/>
      <c r="Q626" s="221"/>
      <c r="R626" s="221"/>
      <c r="S626" s="221"/>
      <c r="T626" s="221"/>
      <c r="U626" s="221"/>
      <c r="V626" s="221"/>
      <c r="W626" s="221"/>
      <c r="X626" s="221"/>
      <c r="Y626" s="221"/>
      <c r="AC626" s="221"/>
      <c r="AD626" s="221"/>
      <c r="AE626" s="221"/>
      <c r="AF626" s="221"/>
      <c r="AG626" s="221"/>
      <c r="AH626" s="221"/>
      <c r="AI626" s="221"/>
      <c r="AJ626" s="221"/>
      <c r="AK626" s="221"/>
      <c r="AL626" s="221"/>
      <c r="AM626" s="221"/>
      <c r="AN626" s="221"/>
      <c r="AO626" s="221"/>
      <c r="AP626" s="221"/>
      <c r="AQ626" s="221"/>
      <c r="AR626" s="221"/>
      <c r="AS626" s="221"/>
      <c r="AT626" s="221"/>
      <c r="AU626" s="221"/>
      <c r="AV626" s="221"/>
      <c r="AW626" s="221"/>
      <c r="AX626" s="221"/>
      <c r="AY626" s="221"/>
      <c r="AZ626" s="221"/>
      <c r="BA626" s="221"/>
    </row>
    <row r="627" spans="1:53" ht="12.75">
      <c r="A627" s="221"/>
      <c r="B627" s="242"/>
      <c r="C627" s="242"/>
      <c r="D627" s="242"/>
      <c r="E627" s="242"/>
      <c r="F627" s="242"/>
      <c r="G627" s="242"/>
      <c r="H627" s="242"/>
      <c r="I627" s="242"/>
      <c r="J627" s="242"/>
      <c r="K627" s="242"/>
      <c r="L627" s="242"/>
      <c r="M627" s="242"/>
      <c r="N627" s="221"/>
      <c r="O627" s="221"/>
      <c r="P627" s="221"/>
      <c r="Q627" s="221"/>
      <c r="R627" s="221"/>
      <c r="S627" s="221"/>
      <c r="T627" s="221"/>
      <c r="U627" s="221"/>
      <c r="V627" s="221"/>
      <c r="W627" s="221"/>
      <c r="X627" s="221"/>
      <c r="Y627" s="221"/>
      <c r="AC627" s="221"/>
      <c r="AD627" s="221"/>
      <c r="AE627" s="221"/>
      <c r="AF627" s="221"/>
      <c r="AG627" s="221"/>
      <c r="AH627" s="221"/>
      <c r="AI627" s="221"/>
      <c r="AJ627" s="221"/>
      <c r="AK627" s="221"/>
      <c r="AL627" s="221"/>
      <c r="AM627" s="221"/>
      <c r="AN627" s="221"/>
      <c r="AO627" s="221"/>
      <c r="AP627" s="221"/>
      <c r="AQ627" s="221"/>
      <c r="AR627" s="221"/>
      <c r="AS627" s="221"/>
      <c r="AT627" s="221"/>
      <c r="AU627" s="221"/>
      <c r="AV627" s="221"/>
      <c r="AW627" s="221"/>
      <c r="AX627" s="221"/>
      <c r="AY627" s="221"/>
      <c r="AZ627" s="221"/>
      <c r="BA627" s="221"/>
    </row>
    <row r="628" spans="1:53" ht="12.75">
      <c r="A628" s="221"/>
      <c r="B628" s="242"/>
      <c r="C628" s="242"/>
      <c r="D628" s="242"/>
      <c r="E628" s="242"/>
      <c r="F628" s="242"/>
      <c r="G628" s="242"/>
      <c r="H628" s="242"/>
      <c r="I628" s="242"/>
      <c r="J628" s="242"/>
      <c r="K628" s="242"/>
      <c r="L628" s="242"/>
      <c r="M628" s="242"/>
      <c r="N628" s="221"/>
      <c r="O628" s="221"/>
      <c r="P628" s="221"/>
      <c r="Q628" s="221"/>
      <c r="R628" s="221"/>
      <c r="S628" s="221"/>
      <c r="T628" s="221"/>
      <c r="U628" s="221"/>
      <c r="V628" s="221"/>
      <c r="W628" s="221"/>
      <c r="X628" s="221"/>
      <c r="Y628" s="221"/>
      <c r="AC628" s="221"/>
      <c r="AD628" s="221"/>
      <c r="AE628" s="221"/>
      <c r="AF628" s="221"/>
      <c r="AG628" s="221"/>
      <c r="AH628" s="221"/>
      <c r="AI628" s="221"/>
      <c r="AJ628" s="221"/>
      <c r="AK628" s="221"/>
      <c r="AL628" s="221"/>
      <c r="AM628" s="221"/>
      <c r="AN628" s="221"/>
      <c r="AO628" s="221"/>
      <c r="AP628" s="221"/>
      <c r="AQ628" s="221"/>
      <c r="AR628" s="221"/>
      <c r="AS628" s="221"/>
      <c r="AT628" s="221"/>
      <c r="AU628" s="221"/>
      <c r="AV628" s="221"/>
      <c r="AW628" s="221"/>
      <c r="AX628" s="221"/>
      <c r="AY628" s="221"/>
      <c r="AZ628" s="221"/>
      <c r="BA628" s="221"/>
    </row>
    <row r="629" spans="1:53" ht="12.75">
      <c r="A629" s="221"/>
      <c r="B629" s="242"/>
      <c r="C629" s="242"/>
      <c r="D629" s="242"/>
      <c r="E629" s="242"/>
      <c r="F629" s="242"/>
      <c r="G629" s="242"/>
      <c r="H629" s="242"/>
      <c r="I629" s="242"/>
      <c r="J629" s="242"/>
      <c r="K629" s="242"/>
      <c r="L629" s="242"/>
      <c r="M629" s="242"/>
      <c r="N629" s="221"/>
      <c r="O629" s="221"/>
      <c r="P629" s="221"/>
      <c r="Q629" s="221"/>
      <c r="R629" s="221"/>
      <c r="S629" s="221"/>
      <c r="T629" s="221"/>
      <c r="U629" s="221"/>
      <c r="V629" s="221"/>
      <c r="W629" s="221"/>
      <c r="X629" s="221"/>
      <c r="Y629" s="221"/>
      <c r="AC629" s="221"/>
      <c r="AD629" s="221"/>
      <c r="AE629" s="221"/>
      <c r="AF629" s="221"/>
      <c r="AG629" s="221"/>
      <c r="AH629" s="221"/>
      <c r="AI629" s="221"/>
      <c r="AJ629" s="221"/>
      <c r="AK629" s="221"/>
      <c r="AL629" s="221"/>
      <c r="AM629" s="221"/>
      <c r="AN629" s="221"/>
      <c r="AO629" s="221"/>
      <c r="AP629" s="221"/>
      <c r="AQ629" s="221"/>
      <c r="AR629" s="221"/>
      <c r="AS629" s="221"/>
      <c r="AT629" s="221"/>
      <c r="AU629" s="221"/>
      <c r="AV629" s="221"/>
      <c r="AW629" s="221"/>
      <c r="AX629" s="221"/>
      <c r="AY629" s="221"/>
      <c r="AZ629" s="221"/>
      <c r="BA629" s="221"/>
    </row>
    <row r="630" spans="1:53" ht="12.75">
      <c r="A630" s="221"/>
      <c r="B630" s="242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21"/>
      <c r="O630" s="221"/>
      <c r="P630" s="221"/>
      <c r="Q630" s="221"/>
      <c r="R630" s="221"/>
      <c r="S630" s="221"/>
      <c r="T630" s="221"/>
      <c r="U630" s="221"/>
      <c r="V630" s="221"/>
      <c r="W630" s="221"/>
      <c r="X630" s="221"/>
      <c r="Y630" s="221"/>
      <c r="AC630" s="221"/>
      <c r="AD630" s="221"/>
      <c r="AE630" s="221"/>
      <c r="AF630" s="221"/>
      <c r="AG630" s="221"/>
      <c r="AH630" s="221"/>
      <c r="AI630" s="221"/>
      <c r="AJ630" s="221"/>
      <c r="AK630" s="221"/>
      <c r="AL630" s="221"/>
      <c r="AM630" s="221"/>
      <c r="AN630" s="221"/>
      <c r="AO630" s="221"/>
      <c r="AP630" s="221"/>
      <c r="AQ630" s="221"/>
      <c r="AR630" s="221"/>
      <c r="AS630" s="221"/>
      <c r="AT630" s="221"/>
      <c r="AU630" s="221"/>
      <c r="AV630" s="221"/>
      <c r="AW630" s="221"/>
      <c r="AX630" s="221"/>
      <c r="AY630" s="221"/>
      <c r="AZ630" s="221"/>
      <c r="BA630" s="221"/>
    </row>
    <row r="631" spans="1:53" ht="12.75">
      <c r="A631" s="221"/>
      <c r="B631" s="242"/>
      <c r="C631" s="242"/>
      <c r="D631" s="242"/>
      <c r="E631" s="242"/>
      <c r="F631" s="242"/>
      <c r="G631" s="242"/>
      <c r="H631" s="242"/>
      <c r="I631" s="242"/>
      <c r="J631" s="242"/>
      <c r="K631" s="242"/>
      <c r="L631" s="242"/>
      <c r="M631" s="242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1"/>
      <c r="AC631" s="221"/>
      <c r="AD631" s="221"/>
      <c r="AE631" s="221"/>
      <c r="AF631" s="221"/>
      <c r="AG631" s="221"/>
      <c r="AH631" s="221"/>
      <c r="AI631" s="221"/>
      <c r="AJ631" s="221"/>
      <c r="AK631" s="221"/>
      <c r="AL631" s="221"/>
      <c r="AM631" s="221"/>
      <c r="AN631" s="221"/>
      <c r="AO631" s="221"/>
      <c r="AP631" s="221"/>
      <c r="AQ631" s="221"/>
      <c r="AR631" s="221"/>
      <c r="AS631" s="221"/>
      <c r="AT631" s="221"/>
      <c r="AU631" s="221"/>
      <c r="AV631" s="221"/>
      <c r="AW631" s="221"/>
      <c r="AX631" s="221"/>
      <c r="AY631" s="221"/>
      <c r="AZ631" s="221"/>
      <c r="BA631" s="221"/>
    </row>
    <row r="632" spans="1:53" ht="12.75">
      <c r="A632" s="221"/>
      <c r="B632" s="242"/>
      <c r="C632" s="242"/>
      <c r="D632" s="242"/>
      <c r="E632" s="242"/>
      <c r="F632" s="242"/>
      <c r="G632" s="242"/>
      <c r="H632" s="242"/>
      <c r="I632" s="242"/>
      <c r="J632" s="242"/>
      <c r="K632" s="242"/>
      <c r="L632" s="242"/>
      <c r="M632" s="242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1"/>
      <c r="AC632" s="221"/>
      <c r="AD632" s="221"/>
      <c r="AE632" s="221"/>
      <c r="AF632" s="221"/>
      <c r="AG632" s="221"/>
      <c r="AH632" s="221"/>
      <c r="AI632" s="221"/>
      <c r="AJ632" s="221"/>
      <c r="AK632" s="221"/>
      <c r="AL632" s="221"/>
      <c r="AM632" s="221"/>
      <c r="AN632" s="221"/>
      <c r="AO632" s="221"/>
      <c r="AP632" s="221"/>
      <c r="AQ632" s="221"/>
      <c r="AR632" s="221"/>
      <c r="AS632" s="221"/>
      <c r="AT632" s="221"/>
      <c r="AU632" s="221"/>
      <c r="AV632" s="221"/>
      <c r="AW632" s="221"/>
      <c r="AX632" s="221"/>
      <c r="AY632" s="221"/>
      <c r="AZ632" s="221"/>
      <c r="BA632" s="221"/>
    </row>
    <row r="633" spans="1:53" ht="12.75">
      <c r="A633" s="221"/>
      <c r="B633" s="242"/>
      <c r="C633" s="242"/>
      <c r="D633" s="242"/>
      <c r="E633" s="242"/>
      <c r="F633" s="242"/>
      <c r="G633" s="242"/>
      <c r="H633" s="242"/>
      <c r="I633" s="242"/>
      <c r="J633" s="242"/>
      <c r="K633" s="242"/>
      <c r="L633" s="242"/>
      <c r="M633" s="242"/>
      <c r="N633" s="221"/>
      <c r="O633" s="221"/>
      <c r="P633" s="221"/>
      <c r="Q633" s="221"/>
      <c r="R633" s="221"/>
      <c r="S633" s="221"/>
      <c r="T633" s="221"/>
      <c r="U633" s="221"/>
      <c r="V633" s="221"/>
      <c r="W633" s="221"/>
      <c r="X633" s="221"/>
      <c r="Y633" s="221"/>
      <c r="AC633" s="221"/>
      <c r="AD633" s="221"/>
      <c r="AE633" s="221"/>
      <c r="AF633" s="221"/>
      <c r="AG633" s="221"/>
      <c r="AH633" s="221"/>
      <c r="AI633" s="221"/>
      <c r="AJ633" s="221"/>
      <c r="AK633" s="221"/>
      <c r="AL633" s="221"/>
      <c r="AM633" s="221"/>
      <c r="AN633" s="221"/>
      <c r="AO633" s="221"/>
      <c r="AP633" s="221"/>
      <c r="AQ633" s="221"/>
      <c r="AR633" s="221"/>
      <c r="AS633" s="221"/>
      <c r="AT633" s="221"/>
      <c r="AU633" s="221"/>
      <c r="AV633" s="221"/>
      <c r="AW633" s="221"/>
      <c r="AX633" s="221"/>
      <c r="AY633" s="221"/>
      <c r="AZ633" s="221"/>
      <c r="BA633" s="221"/>
    </row>
    <row r="634" spans="1:53" ht="12.75">
      <c r="A634" s="221"/>
      <c r="B634" s="242"/>
      <c r="C634" s="242"/>
      <c r="D634" s="242"/>
      <c r="E634" s="242"/>
      <c r="F634" s="242"/>
      <c r="G634" s="242"/>
      <c r="H634" s="242"/>
      <c r="I634" s="242"/>
      <c r="J634" s="242"/>
      <c r="K634" s="242"/>
      <c r="L634" s="242"/>
      <c r="M634" s="242"/>
      <c r="N634" s="221"/>
      <c r="O634" s="221"/>
      <c r="P634" s="221"/>
      <c r="Q634" s="221"/>
      <c r="R634" s="221"/>
      <c r="S634" s="221"/>
      <c r="T634" s="221"/>
      <c r="U634" s="221"/>
      <c r="V634" s="221"/>
      <c r="W634" s="221"/>
      <c r="X634" s="221"/>
      <c r="Y634" s="221"/>
      <c r="AC634" s="221"/>
      <c r="AD634" s="221"/>
      <c r="AE634" s="221"/>
      <c r="AF634" s="221"/>
      <c r="AG634" s="221"/>
      <c r="AH634" s="221"/>
      <c r="AI634" s="221"/>
      <c r="AJ634" s="221"/>
      <c r="AK634" s="221"/>
      <c r="AL634" s="221"/>
      <c r="AM634" s="221"/>
      <c r="AN634" s="221"/>
      <c r="AO634" s="221"/>
      <c r="AP634" s="221"/>
      <c r="AQ634" s="221"/>
      <c r="AR634" s="221"/>
      <c r="AS634" s="221"/>
      <c r="AT634" s="221"/>
      <c r="AU634" s="221"/>
      <c r="AV634" s="221"/>
      <c r="AW634" s="221"/>
      <c r="AX634" s="221"/>
      <c r="AY634" s="221"/>
      <c r="AZ634" s="221"/>
      <c r="BA634" s="221"/>
    </row>
    <row r="635" spans="1:53" ht="12.75">
      <c r="A635" s="221"/>
      <c r="B635" s="242"/>
      <c r="C635" s="242"/>
      <c r="D635" s="242"/>
      <c r="E635" s="242"/>
      <c r="F635" s="242"/>
      <c r="G635" s="242"/>
      <c r="H635" s="242"/>
      <c r="I635" s="242"/>
      <c r="J635" s="242"/>
      <c r="K635" s="242"/>
      <c r="L635" s="242"/>
      <c r="M635" s="242"/>
      <c r="N635" s="221"/>
      <c r="O635" s="221"/>
      <c r="P635" s="221"/>
      <c r="Q635" s="221"/>
      <c r="R635" s="221"/>
      <c r="S635" s="221"/>
      <c r="T635" s="221"/>
      <c r="U635" s="221"/>
      <c r="V635" s="221"/>
      <c r="W635" s="221"/>
      <c r="X635" s="221"/>
      <c r="Y635" s="221"/>
      <c r="AC635" s="221"/>
      <c r="AD635" s="221"/>
      <c r="AE635" s="221"/>
      <c r="AF635" s="221"/>
      <c r="AG635" s="221"/>
      <c r="AH635" s="221"/>
      <c r="AI635" s="221"/>
      <c r="AJ635" s="221"/>
      <c r="AK635" s="221"/>
      <c r="AL635" s="221"/>
      <c r="AM635" s="221"/>
      <c r="AN635" s="221"/>
      <c r="AO635" s="221"/>
      <c r="AP635" s="221"/>
      <c r="AQ635" s="221"/>
      <c r="AR635" s="221"/>
      <c r="AS635" s="221"/>
      <c r="AT635" s="221"/>
      <c r="AU635" s="221"/>
      <c r="AV635" s="221"/>
      <c r="AW635" s="221"/>
      <c r="AX635" s="221"/>
      <c r="AY635" s="221"/>
      <c r="AZ635" s="221"/>
      <c r="BA635" s="221"/>
    </row>
    <row r="636" spans="1:53" ht="12.75">
      <c r="A636" s="221"/>
      <c r="B636" s="242"/>
      <c r="C636" s="242"/>
      <c r="D636" s="242"/>
      <c r="E636" s="242"/>
      <c r="F636" s="242"/>
      <c r="G636" s="242"/>
      <c r="H636" s="242"/>
      <c r="I636" s="242"/>
      <c r="J636" s="242"/>
      <c r="K636" s="242"/>
      <c r="L636" s="242"/>
      <c r="M636" s="242"/>
      <c r="N636" s="221"/>
      <c r="O636" s="221"/>
      <c r="P636" s="221"/>
      <c r="Q636" s="221"/>
      <c r="R636" s="221"/>
      <c r="S636" s="221"/>
      <c r="T636" s="221"/>
      <c r="U636" s="221"/>
      <c r="V636" s="221"/>
      <c r="W636" s="221"/>
      <c r="X636" s="221"/>
      <c r="Y636" s="221"/>
      <c r="AC636" s="221"/>
      <c r="AD636" s="221"/>
      <c r="AE636" s="221"/>
      <c r="AF636" s="221"/>
      <c r="AG636" s="221"/>
      <c r="AH636" s="221"/>
      <c r="AI636" s="221"/>
      <c r="AJ636" s="221"/>
      <c r="AK636" s="221"/>
      <c r="AL636" s="221"/>
      <c r="AM636" s="221"/>
      <c r="AN636" s="221"/>
      <c r="AO636" s="221"/>
      <c r="AP636" s="221"/>
      <c r="AQ636" s="221"/>
      <c r="AR636" s="221"/>
      <c r="AS636" s="221"/>
      <c r="AT636" s="221"/>
      <c r="AU636" s="221"/>
      <c r="AV636" s="221"/>
      <c r="AW636" s="221"/>
      <c r="AX636" s="221"/>
      <c r="AY636" s="221"/>
      <c r="AZ636" s="221"/>
      <c r="BA636" s="221"/>
    </row>
    <row r="637" spans="1:53" ht="12.75">
      <c r="A637" s="221"/>
      <c r="B637" s="242"/>
      <c r="C637" s="242"/>
      <c r="D637" s="242"/>
      <c r="E637" s="242"/>
      <c r="F637" s="242"/>
      <c r="G637" s="242"/>
      <c r="H637" s="242"/>
      <c r="I637" s="242"/>
      <c r="J637" s="242"/>
      <c r="K637" s="242"/>
      <c r="L637" s="242"/>
      <c r="M637" s="242"/>
      <c r="N637" s="221"/>
      <c r="O637" s="221"/>
      <c r="P637" s="221"/>
      <c r="Q637" s="221"/>
      <c r="R637" s="221"/>
      <c r="S637" s="221"/>
      <c r="T637" s="221"/>
      <c r="U637" s="221"/>
      <c r="V637" s="221"/>
      <c r="W637" s="221"/>
      <c r="X637" s="221"/>
      <c r="Y637" s="221"/>
      <c r="AC637" s="221"/>
      <c r="AD637" s="221"/>
      <c r="AE637" s="221"/>
      <c r="AF637" s="221"/>
      <c r="AG637" s="221"/>
      <c r="AH637" s="221"/>
      <c r="AI637" s="221"/>
      <c r="AJ637" s="221"/>
      <c r="AK637" s="221"/>
      <c r="AL637" s="221"/>
      <c r="AM637" s="221"/>
      <c r="AN637" s="221"/>
      <c r="AO637" s="221"/>
      <c r="AP637" s="221"/>
      <c r="AQ637" s="221"/>
      <c r="AR637" s="221"/>
      <c r="AS637" s="221"/>
      <c r="AT637" s="221"/>
      <c r="AU637" s="221"/>
      <c r="AV637" s="221"/>
      <c r="AW637" s="221"/>
      <c r="AX637" s="221"/>
      <c r="AY637" s="221"/>
      <c r="AZ637" s="221"/>
      <c r="BA637" s="221"/>
    </row>
    <row r="638" spans="1:53" ht="12.75">
      <c r="A638" s="221"/>
      <c r="B638" s="242"/>
      <c r="C638" s="242"/>
      <c r="D638" s="242"/>
      <c r="E638" s="242"/>
      <c r="F638" s="242"/>
      <c r="G638" s="242"/>
      <c r="H638" s="242"/>
      <c r="I638" s="242"/>
      <c r="J638" s="242"/>
      <c r="K638" s="242"/>
      <c r="L638" s="242"/>
      <c r="M638" s="242"/>
      <c r="N638" s="221"/>
      <c r="O638" s="221"/>
      <c r="P638" s="221"/>
      <c r="Q638" s="221"/>
      <c r="R638" s="221"/>
      <c r="S638" s="221"/>
      <c r="T638" s="221"/>
      <c r="U638" s="221"/>
      <c r="V638" s="221"/>
      <c r="W638" s="221"/>
      <c r="X638" s="221"/>
      <c r="Y638" s="221"/>
      <c r="AC638" s="221"/>
      <c r="AD638" s="221"/>
      <c r="AE638" s="221"/>
      <c r="AF638" s="221"/>
      <c r="AG638" s="221"/>
      <c r="AH638" s="221"/>
      <c r="AI638" s="221"/>
      <c r="AJ638" s="221"/>
      <c r="AK638" s="221"/>
      <c r="AL638" s="221"/>
      <c r="AM638" s="221"/>
      <c r="AN638" s="221"/>
      <c r="AO638" s="221"/>
      <c r="AP638" s="221"/>
      <c r="AQ638" s="221"/>
      <c r="AR638" s="221"/>
      <c r="AS638" s="221"/>
      <c r="AT638" s="221"/>
      <c r="AU638" s="221"/>
      <c r="AV638" s="221"/>
      <c r="AW638" s="221"/>
      <c r="AX638" s="221"/>
      <c r="AY638" s="221"/>
      <c r="AZ638" s="221"/>
      <c r="BA638" s="221"/>
    </row>
    <row r="639" spans="1:53" ht="12.75">
      <c r="A639" s="221"/>
      <c r="B639" s="242"/>
      <c r="C639" s="242"/>
      <c r="D639" s="242"/>
      <c r="E639" s="242"/>
      <c r="F639" s="242"/>
      <c r="G639" s="242"/>
      <c r="H639" s="242"/>
      <c r="I639" s="242"/>
      <c r="J639" s="242"/>
      <c r="K639" s="242"/>
      <c r="L639" s="242"/>
      <c r="M639" s="242"/>
      <c r="N639" s="221"/>
      <c r="O639" s="221"/>
      <c r="P639" s="221"/>
      <c r="Q639" s="221"/>
      <c r="R639" s="221"/>
      <c r="S639" s="221"/>
      <c r="T639" s="221"/>
      <c r="U639" s="221"/>
      <c r="V639" s="221"/>
      <c r="W639" s="221"/>
      <c r="X639" s="221"/>
      <c r="Y639" s="221"/>
      <c r="AC639" s="221"/>
      <c r="AD639" s="221"/>
      <c r="AE639" s="221"/>
      <c r="AF639" s="221"/>
      <c r="AG639" s="221"/>
      <c r="AH639" s="221"/>
      <c r="AI639" s="221"/>
      <c r="AJ639" s="221"/>
      <c r="AK639" s="221"/>
      <c r="AL639" s="221"/>
      <c r="AM639" s="221"/>
      <c r="AN639" s="221"/>
      <c r="AO639" s="221"/>
      <c r="AP639" s="221"/>
      <c r="AQ639" s="221"/>
      <c r="AR639" s="221"/>
      <c r="AS639" s="221"/>
      <c r="AT639" s="221"/>
      <c r="AU639" s="221"/>
      <c r="AV639" s="221"/>
      <c r="AW639" s="221"/>
      <c r="AX639" s="221"/>
      <c r="AY639" s="221"/>
      <c r="AZ639" s="221"/>
      <c r="BA639" s="221"/>
    </row>
    <row r="640" spans="1:53" ht="12.75">
      <c r="A640" s="221"/>
      <c r="B640" s="242"/>
      <c r="C640" s="242"/>
      <c r="D640" s="242"/>
      <c r="E640" s="242"/>
      <c r="F640" s="242"/>
      <c r="G640" s="242"/>
      <c r="H640" s="242"/>
      <c r="I640" s="242"/>
      <c r="J640" s="242"/>
      <c r="K640" s="242"/>
      <c r="L640" s="242"/>
      <c r="M640" s="242"/>
      <c r="N640" s="221"/>
      <c r="O640" s="221"/>
      <c r="P640" s="221"/>
      <c r="Q640" s="221"/>
      <c r="R640" s="221"/>
      <c r="S640" s="221"/>
      <c r="T640" s="221"/>
      <c r="U640" s="221"/>
      <c r="V640" s="221"/>
      <c r="W640" s="221"/>
      <c r="X640" s="221"/>
      <c r="Y640" s="221"/>
      <c r="AC640" s="221"/>
      <c r="AD640" s="221"/>
      <c r="AE640" s="221"/>
      <c r="AF640" s="221"/>
      <c r="AG640" s="221"/>
      <c r="AH640" s="221"/>
      <c r="AI640" s="221"/>
      <c r="AJ640" s="221"/>
      <c r="AK640" s="221"/>
      <c r="AL640" s="221"/>
      <c r="AM640" s="221"/>
      <c r="AN640" s="221"/>
      <c r="AO640" s="221"/>
      <c r="AP640" s="221"/>
      <c r="AQ640" s="221"/>
      <c r="AR640" s="221"/>
      <c r="AS640" s="221"/>
      <c r="AT640" s="221"/>
      <c r="AU640" s="221"/>
      <c r="AV640" s="221"/>
      <c r="AW640" s="221"/>
      <c r="AX640" s="221"/>
      <c r="AY640" s="221"/>
      <c r="AZ640" s="221"/>
      <c r="BA640" s="221"/>
    </row>
    <row r="641" spans="1:53" ht="12.75">
      <c r="A641" s="221"/>
      <c r="B641" s="242"/>
      <c r="C641" s="242"/>
      <c r="D641" s="242"/>
      <c r="E641" s="242"/>
      <c r="F641" s="242"/>
      <c r="G641" s="242"/>
      <c r="H641" s="242"/>
      <c r="I641" s="242"/>
      <c r="J641" s="242"/>
      <c r="K641" s="242"/>
      <c r="L641" s="242"/>
      <c r="M641" s="242"/>
      <c r="N641" s="221"/>
      <c r="O641" s="221"/>
      <c r="P641" s="221"/>
      <c r="Q641" s="221"/>
      <c r="R641" s="221"/>
      <c r="S641" s="221"/>
      <c r="T641" s="221"/>
      <c r="U641" s="221"/>
      <c r="V641" s="221"/>
      <c r="W641" s="221"/>
      <c r="X641" s="221"/>
      <c r="Y641" s="221"/>
      <c r="AC641" s="221"/>
      <c r="AD641" s="221"/>
      <c r="AE641" s="221"/>
      <c r="AF641" s="221"/>
      <c r="AG641" s="221"/>
      <c r="AH641" s="221"/>
      <c r="AI641" s="221"/>
      <c r="AJ641" s="221"/>
      <c r="AK641" s="221"/>
      <c r="AL641" s="221"/>
      <c r="AM641" s="221"/>
      <c r="AN641" s="221"/>
      <c r="AO641" s="221"/>
      <c r="AP641" s="221"/>
      <c r="AQ641" s="221"/>
      <c r="AR641" s="221"/>
      <c r="AS641" s="221"/>
      <c r="AT641" s="221"/>
      <c r="AU641" s="221"/>
      <c r="AV641" s="221"/>
      <c r="AW641" s="221"/>
      <c r="AX641" s="221"/>
      <c r="AY641" s="221"/>
      <c r="AZ641" s="221"/>
      <c r="BA641" s="221"/>
    </row>
    <row r="642" spans="1:53" ht="12.75">
      <c r="A642" s="221"/>
      <c r="B642" s="242"/>
      <c r="C642" s="242"/>
      <c r="D642" s="242"/>
      <c r="E642" s="242"/>
      <c r="F642" s="242"/>
      <c r="G642" s="242"/>
      <c r="H642" s="242"/>
      <c r="I642" s="242"/>
      <c r="J642" s="242"/>
      <c r="K642" s="242"/>
      <c r="L642" s="242"/>
      <c r="M642" s="242"/>
      <c r="N642" s="221"/>
      <c r="O642" s="221"/>
      <c r="P642" s="221"/>
      <c r="Q642" s="221"/>
      <c r="R642" s="221"/>
      <c r="S642" s="221"/>
      <c r="T642" s="221"/>
      <c r="U642" s="221"/>
      <c r="V642" s="221"/>
      <c r="W642" s="221"/>
      <c r="X642" s="221"/>
      <c r="Y642" s="221"/>
      <c r="AC642" s="221"/>
      <c r="AD642" s="221"/>
      <c r="AE642" s="221"/>
      <c r="AF642" s="221"/>
      <c r="AG642" s="221"/>
      <c r="AH642" s="221"/>
      <c r="AI642" s="221"/>
      <c r="AJ642" s="221"/>
      <c r="AK642" s="221"/>
      <c r="AL642" s="221"/>
      <c r="AM642" s="221"/>
      <c r="AN642" s="221"/>
      <c r="AO642" s="221"/>
      <c r="AP642" s="221"/>
      <c r="AQ642" s="221"/>
      <c r="AR642" s="221"/>
      <c r="AS642" s="221"/>
      <c r="AT642" s="221"/>
      <c r="AU642" s="221"/>
      <c r="AV642" s="221"/>
      <c r="AW642" s="221"/>
      <c r="AX642" s="221"/>
      <c r="AY642" s="221"/>
      <c r="AZ642" s="221"/>
      <c r="BA642" s="221"/>
    </row>
    <row r="643" spans="1:53" ht="12.75">
      <c r="A643" s="221"/>
      <c r="B643" s="242"/>
      <c r="C643" s="242"/>
      <c r="D643" s="242"/>
      <c r="E643" s="242"/>
      <c r="F643" s="242"/>
      <c r="G643" s="242"/>
      <c r="H643" s="242"/>
      <c r="I643" s="242"/>
      <c r="J643" s="242"/>
      <c r="K643" s="242"/>
      <c r="L643" s="242"/>
      <c r="M643" s="242"/>
      <c r="N643" s="221"/>
      <c r="O643" s="221"/>
      <c r="P643" s="221"/>
      <c r="Q643" s="221"/>
      <c r="R643" s="221"/>
      <c r="S643" s="221"/>
      <c r="T643" s="221"/>
      <c r="U643" s="221"/>
      <c r="V643" s="221"/>
      <c r="W643" s="221"/>
      <c r="X643" s="221"/>
      <c r="Y643" s="221"/>
      <c r="AC643" s="221"/>
      <c r="AD643" s="221"/>
      <c r="AE643" s="221"/>
      <c r="AF643" s="221"/>
      <c r="AG643" s="221"/>
      <c r="AH643" s="221"/>
      <c r="AI643" s="221"/>
      <c r="AJ643" s="221"/>
      <c r="AK643" s="221"/>
      <c r="AL643" s="221"/>
      <c r="AM643" s="221"/>
      <c r="AN643" s="221"/>
      <c r="AO643" s="221"/>
      <c r="AP643" s="221"/>
      <c r="AQ643" s="221"/>
      <c r="AR643" s="221"/>
      <c r="AS643" s="221"/>
      <c r="AT643" s="221"/>
      <c r="AU643" s="221"/>
      <c r="AV643" s="221"/>
      <c r="AW643" s="221"/>
      <c r="AX643" s="221"/>
      <c r="AY643" s="221"/>
      <c r="AZ643" s="221"/>
      <c r="BA643" s="221"/>
    </row>
    <row r="644" spans="1:53" ht="12.75">
      <c r="A644" s="221"/>
      <c r="B644" s="242"/>
      <c r="C644" s="242"/>
      <c r="D644" s="242"/>
      <c r="E644" s="242"/>
      <c r="F644" s="242"/>
      <c r="G644" s="242"/>
      <c r="H644" s="242"/>
      <c r="I644" s="242"/>
      <c r="J644" s="242"/>
      <c r="K644" s="242"/>
      <c r="L644" s="242"/>
      <c r="M644" s="242"/>
      <c r="N644" s="221"/>
      <c r="O644" s="221"/>
      <c r="P644" s="221"/>
      <c r="Q644" s="221"/>
      <c r="R644" s="221"/>
      <c r="S644" s="221"/>
      <c r="T644" s="221"/>
      <c r="U644" s="221"/>
      <c r="V644" s="221"/>
      <c r="W644" s="221"/>
      <c r="X644" s="221"/>
      <c r="Y644" s="221"/>
      <c r="AC644" s="221"/>
      <c r="AD644" s="221"/>
      <c r="AE644" s="221"/>
      <c r="AF644" s="221"/>
      <c r="AG644" s="221"/>
      <c r="AH644" s="221"/>
      <c r="AI644" s="221"/>
      <c r="AJ644" s="221"/>
      <c r="AK644" s="221"/>
      <c r="AL644" s="221"/>
      <c r="AM644" s="221"/>
      <c r="AN644" s="221"/>
      <c r="AO644" s="221"/>
      <c r="AP644" s="221"/>
      <c r="AQ644" s="221"/>
      <c r="AR644" s="221"/>
      <c r="AS644" s="221"/>
      <c r="AT644" s="221"/>
      <c r="AU644" s="221"/>
      <c r="AV644" s="221"/>
      <c r="AW644" s="221"/>
      <c r="AX644" s="221"/>
      <c r="AY644" s="221"/>
      <c r="AZ644" s="221"/>
      <c r="BA644" s="221"/>
    </row>
    <row r="645" spans="1:53" ht="12.75">
      <c r="A645" s="221"/>
      <c r="B645" s="242"/>
      <c r="C645" s="242"/>
      <c r="D645" s="242"/>
      <c r="E645" s="242"/>
      <c r="F645" s="242"/>
      <c r="G645" s="242"/>
      <c r="H645" s="242"/>
      <c r="I645" s="242"/>
      <c r="J645" s="242"/>
      <c r="K645" s="242"/>
      <c r="L645" s="242"/>
      <c r="M645" s="242"/>
      <c r="N645" s="221"/>
      <c r="O645" s="221"/>
      <c r="P645" s="221"/>
      <c r="Q645" s="221"/>
      <c r="R645" s="221"/>
      <c r="S645" s="221"/>
      <c r="T645" s="221"/>
      <c r="U645" s="221"/>
      <c r="V645" s="221"/>
      <c r="W645" s="221"/>
      <c r="X645" s="221"/>
      <c r="Y645" s="221"/>
      <c r="AC645" s="221"/>
      <c r="AD645" s="221"/>
      <c r="AE645" s="221"/>
      <c r="AF645" s="221"/>
      <c r="AG645" s="221"/>
      <c r="AH645" s="221"/>
      <c r="AI645" s="221"/>
      <c r="AJ645" s="221"/>
      <c r="AK645" s="221"/>
      <c r="AL645" s="221"/>
      <c r="AM645" s="221"/>
      <c r="AN645" s="221"/>
      <c r="AO645" s="221"/>
      <c r="AP645" s="221"/>
      <c r="AQ645" s="221"/>
      <c r="AR645" s="221"/>
      <c r="AS645" s="221"/>
      <c r="AT645" s="221"/>
      <c r="AU645" s="221"/>
      <c r="AV645" s="221"/>
      <c r="AW645" s="221"/>
      <c r="AX645" s="221"/>
      <c r="AY645" s="221"/>
      <c r="AZ645" s="221"/>
      <c r="BA645" s="221"/>
    </row>
    <row r="646" spans="1:53" ht="12.75">
      <c r="A646" s="221"/>
      <c r="B646" s="242"/>
      <c r="C646" s="242"/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21"/>
      <c r="O646" s="221"/>
      <c r="P646" s="221"/>
      <c r="Q646" s="221"/>
      <c r="R646" s="221"/>
      <c r="S646" s="221"/>
      <c r="T646" s="221"/>
      <c r="U646" s="221"/>
      <c r="V646" s="221"/>
      <c r="W646" s="221"/>
      <c r="X646" s="221"/>
      <c r="Y646" s="221"/>
      <c r="AC646" s="221"/>
      <c r="AD646" s="221"/>
      <c r="AE646" s="221"/>
      <c r="AF646" s="221"/>
      <c r="AG646" s="221"/>
      <c r="AH646" s="221"/>
      <c r="AI646" s="221"/>
      <c r="AJ646" s="221"/>
      <c r="AK646" s="221"/>
      <c r="AL646" s="221"/>
      <c r="AM646" s="221"/>
      <c r="AN646" s="221"/>
      <c r="AO646" s="221"/>
      <c r="AP646" s="221"/>
      <c r="AQ646" s="221"/>
      <c r="AR646" s="221"/>
      <c r="AS646" s="221"/>
      <c r="AT646" s="221"/>
      <c r="AU646" s="221"/>
      <c r="AV646" s="221"/>
      <c r="AW646" s="221"/>
      <c r="AX646" s="221"/>
      <c r="AY646" s="221"/>
      <c r="AZ646" s="221"/>
      <c r="BA646" s="221"/>
    </row>
    <row r="647" spans="1:53" ht="12.75">
      <c r="A647" s="221"/>
      <c r="B647" s="242"/>
      <c r="C647" s="242"/>
      <c r="D647" s="242"/>
      <c r="E647" s="242"/>
      <c r="F647" s="242"/>
      <c r="G647" s="242"/>
      <c r="H647" s="242"/>
      <c r="I647" s="242"/>
      <c r="J647" s="242"/>
      <c r="K647" s="242"/>
      <c r="L647" s="242"/>
      <c r="M647" s="242"/>
      <c r="N647" s="221"/>
      <c r="O647" s="221"/>
      <c r="P647" s="221"/>
      <c r="Q647" s="221"/>
      <c r="R647" s="221"/>
      <c r="S647" s="221"/>
      <c r="T647" s="221"/>
      <c r="U647" s="221"/>
      <c r="V647" s="221"/>
      <c r="W647" s="221"/>
      <c r="X647" s="221"/>
      <c r="Y647" s="221"/>
      <c r="AC647" s="221"/>
      <c r="AD647" s="221"/>
      <c r="AE647" s="221"/>
      <c r="AF647" s="221"/>
      <c r="AG647" s="221"/>
      <c r="AH647" s="221"/>
      <c r="AI647" s="221"/>
      <c r="AJ647" s="221"/>
      <c r="AK647" s="221"/>
      <c r="AL647" s="221"/>
      <c r="AM647" s="221"/>
      <c r="AN647" s="221"/>
      <c r="AO647" s="221"/>
      <c r="AP647" s="221"/>
      <c r="AQ647" s="221"/>
      <c r="AR647" s="221"/>
      <c r="AS647" s="221"/>
      <c r="AT647" s="221"/>
      <c r="AU647" s="221"/>
      <c r="AV647" s="221"/>
      <c r="AW647" s="221"/>
      <c r="AX647" s="221"/>
      <c r="AY647" s="221"/>
      <c r="AZ647" s="221"/>
      <c r="BA647" s="221"/>
    </row>
    <row r="648" spans="1:53" ht="12.75">
      <c r="A648" s="221"/>
      <c r="B648" s="242"/>
      <c r="C648" s="242"/>
      <c r="D648" s="242"/>
      <c r="E648" s="242"/>
      <c r="F648" s="242"/>
      <c r="G648" s="242"/>
      <c r="H648" s="242"/>
      <c r="I648" s="242"/>
      <c r="J648" s="242"/>
      <c r="K648" s="242"/>
      <c r="L648" s="242"/>
      <c r="M648" s="242"/>
      <c r="N648" s="221"/>
      <c r="O648" s="221"/>
      <c r="P648" s="221"/>
      <c r="Q648" s="221"/>
      <c r="R648" s="221"/>
      <c r="S648" s="221"/>
      <c r="T648" s="221"/>
      <c r="U648" s="221"/>
      <c r="V648" s="221"/>
      <c r="W648" s="221"/>
      <c r="X648" s="221"/>
      <c r="Y648" s="221"/>
      <c r="AC648" s="221"/>
      <c r="AD648" s="221"/>
      <c r="AE648" s="221"/>
      <c r="AF648" s="221"/>
      <c r="AG648" s="221"/>
      <c r="AH648" s="221"/>
      <c r="AI648" s="221"/>
      <c r="AJ648" s="221"/>
      <c r="AK648" s="221"/>
      <c r="AL648" s="221"/>
      <c r="AM648" s="221"/>
      <c r="AN648" s="221"/>
      <c r="AO648" s="221"/>
      <c r="AP648" s="221"/>
      <c r="AQ648" s="221"/>
      <c r="AR648" s="221"/>
      <c r="AS648" s="221"/>
      <c r="AT648" s="221"/>
      <c r="AU648" s="221"/>
      <c r="AV648" s="221"/>
      <c r="AW648" s="221"/>
      <c r="AX648" s="221"/>
      <c r="AY648" s="221"/>
      <c r="AZ648" s="221"/>
      <c r="BA648" s="221"/>
    </row>
    <row r="649" spans="1:53" ht="12.75">
      <c r="A649" s="221"/>
      <c r="B649" s="242"/>
      <c r="C649" s="242"/>
      <c r="D649" s="242"/>
      <c r="E649" s="242"/>
      <c r="F649" s="242"/>
      <c r="G649" s="242"/>
      <c r="H649" s="242"/>
      <c r="I649" s="242"/>
      <c r="J649" s="242"/>
      <c r="K649" s="242"/>
      <c r="L649" s="242"/>
      <c r="M649" s="242"/>
      <c r="N649" s="221"/>
      <c r="O649" s="221"/>
      <c r="P649" s="221"/>
      <c r="Q649" s="221"/>
      <c r="R649" s="221"/>
      <c r="S649" s="221"/>
      <c r="T649" s="221"/>
      <c r="U649" s="221"/>
      <c r="V649" s="221"/>
      <c r="W649" s="221"/>
      <c r="X649" s="221"/>
      <c r="Y649" s="221"/>
      <c r="AC649" s="221"/>
      <c r="AD649" s="221"/>
      <c r="AE649" s="221"/>
      <c r="AF649" s="221"/>
      <c r="AG649" s="221"/>
      <c r="AH649" s="221"/>
      <c r="AI649" s="221"/>
      <c r="AJ649" s="221"/>
      <c r="AK649" s="221"/>
      <c r="AL649" s="221"/>
      <c r="AM649" s="221"/>
      <c r="AN649" s="221"/>
      <c r="AO649" s="221"/>
      <c r="AP649" s="221"/>
      <c r="AQ649" s="221"/>
      <c r="AR649" s="221"/>
      <c r="AS649" s="221"/>
      <c r="AT649" s="221"/>
      <c r="AU649" s="221"/>
      <c r="AV649" s="221"/>
      <c r="AW649" s="221"/>
      <c r="AX649" s="221"/>
      <c r="AY649" s="221"/>
      <c r="AZ649" s="221"/>
      <c r="BA649" s="221"/>
    </row>
    <row r="650" spans="1:53" ht="12.75">
      <c r="A650" s="221"/>
      <c r="B650" s="242"/>
      <c r="C650" s="242"/>
      <c r="D650" s="242"/>
      <c r="E650" s="242"/>
      <c r="F650" s="242"/>
      <c r="G650" s="242"/>
      <c r="H650" s="242"/>
      <c r="I650" s="242"/>
      <c r="J650" s="242"/>
      <c r="K650" s="242"/>
      <c r="L650" s="242"/>
      <c r="M650" s="242"/>
      <c r="N650" s="221"/>
      <c r="O650" s="221"/>
      <c r="P650" s="221"/>
      <c r="Q650" s="221"/>
      <c r="R650" s="221"/>
      <c r="S650" s="221"/>
      <c r="T650" s="221"/>
      <c r="U650" s="221"/>
      <c r="V650" s="221"/>
      <c r="W650" s="221"/>
      <c r="X650" s="221"/>
      <c r="Y650" s="221"/>
      <c r="AC650" s="221"/>
      <c r="AD650" s="221"/>
      <c r="AE650" s="221"/>
      <c r="AF650" s="221"/>
      <c r="AG650" s="221"/>
      <c r="AH650" s="221"/>
      <c r="AI650" s="221"/>
      <c r="AJ650" s="221"/>
      <c r="AK650" s="221"/>
      <c r="AL650" s="221"/>
      <c r="AM650" s="221"/>
      <c r="AN650" s="221"/>
      <c r="AO650" s="221"/>
      <c r="AP650" s="221"/>
      <c r="AQ650" s="221"/>
      <c r="AR650" s="221"/>
      <c r="AS650" s="221"/>
      <c r="AT650" s="221"/>
      <c r="AU650" s="221"/>
      <c r="AV650" s="221"/>
      <c r="AW650" s="221"/>
      <c r="AX650" s="221"/>
      <c r="AY650" s="221"/>
      <c r="AZ650" s="221"/>
      <c r="BA650" s="221"/>
    </row>
    <row r="651" spans="1:53" ht="12.75">
      <c r="A651" s="221"/>
      <c r="B651" s="242"/>
      <c r="C651" s="242"/>
      <c r="D651" s="242"/>
      <c r="E651" s="242"/>
      <c r="F651" s="242"/>
      <c r="G651" s="242"/>
      <c r="H651" s="242"/>
      <c r="I651" s="242"/>
      <c r="J651" s="242"/>
      <c r="K651" s="242"/>
      <c r="L651" s="242"/>
      <c r="M651" s="242"/>
      <c r="N651" s="221"/>
      <c r="O651" s="221"/>
      <c r="P651" s="221"/>
      <c r="Q651" s="221"/>
      <c r="R651" s="221"/>
      <c r="S651" s="221"/>
      <c r="T651" s="221"/>
      <c r="U651" s="221"/>
      <c r="V651" s="221"/>
      <c r="W651" s="221"/>
      <c r="X651" s="221"/>
      <c r="Y651" s="221"/>
      <c r="AC651" s="221"/>
      <c r="AD651" s="221"/>
      <c r="AE651" s="221"/>
      <c r="AF651" s="221"/>
      <c r="AG651" s="221"/>
      <c r="AH651" s="221"/>
      <c r="AI651" s="221"/>
      <c r="AJ651" s="221"/>
      <c r="AK651" s="221"/>
      <c r="AL651" s="221"/>
      <c r="AM651" s="221"/>
      <c r="AN651" s="221"/>
      <c r="AO651" s="221"/>
      <c r="AP651" s="221"/>
      <c r="AQ651" s="221"/>
      <c r="AR651" s="221"/>
      <c r="AS651" s="221"/>
      <c r="AT651" s="221"/>
      <c r="AU651" s="221"/>
      <c r="AV651" s="221"/>
      <c r="AW651" s="221"/>
      <c r="AX651" s="221"/>
      <c r="AY651" s="221"/>
      <c r="AZ651" s="221"/>
      <c r="BA651" s="221"/>
    </row>
    <row r="652" spans="1:53" ht="12.75">
      <c r="A652" s="221"/>
      <c r="B652" s="242"/>
      <c r="C652" s="242"/>
      <c r="D652" s="242"/>
      <c r="E652" s="242"/>
      <c r="F652" s="242"/>
      <c r="G652" s="242"/>
      <c r="H652" s="242"/>
      <c r="I652" s="242"/>
      <c r="J652" s="242"/>
      <c r="K652" s="242"/>
      <c r="L652" s="242"/>
      <c r="M652" s="242"/>
      <c r="N652" s="221"/>
      <c r="O652" s="221"/>
      <c r="P652" s="221"/>
      <c r="Q652" s="221"/>
      <c r="R652" s="221"/>
      <c r="S652" s="221"/>
      <c r="T652" s="221"/>
      <c r="U652" s="221"/>
      <c r="V652" s="221"/>
      <c r="W652" s="221"/>
      <c r="X652" s="221"/>
      <c r="Y652" s="221"/>
      <c r="AC652" s="221"/>
      <c r="AD652" s="221"/>
      <c r="AE652" s="221"/>
      <c r="AF652" s="221"/>
      <c r="AG652" s="221"/>
      <c r="AH652" s="221"/>
      <c r="AI652" s="221"/>
      <c r="AJ652" s="221"/>
      <c r="AK652" s="221"/>
      <c r="AL652" s="221"/>
      <c r="AM652" s="221"/>
      <c r="AN652" s="221"/>
      <c r="AO652" s="221"/>
      <c r="AP652" s="221"/>
      <c r="AQ652" s="221"/>
      <c r="AR652" s="221"/>
      <c r="AS652" s="221"/>
      <c r="AT652" s="221"/>
      <c r="AU652" s="221"/>
      <c r="AV652" s="221"/>
      <c r="AW652" s="221"/>
      <c r="AX652" s="221"/>
      <c r="AY652" s="221"/>
      <c r="AZ652" s="221"/>
      <c r="BA652" s="221"/>
    </row>
    <row r="653" spans="1:53" ht="12.75">
      <c r="A653" s="221"/>
      <c r="B653" s="242"/>
      <c r="C653" s="242"/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21"/>
      <c r="O653" s="221"/>
      <c r="P653" s="221"/>
      <c r="Q653" s="221"/>
      <c r="R653" s="221"/>
      <c r="S653" s="221"/>
      <c r="T653" s="221"/>
      <c r="U653" s="221"/>
      <c r="V653" s="221"/>
      <c r="W653" s="221"/>
      <c r="X653" s="221"/>
      <c r="Y653" s="221"/>
      <c r="AC653" s="221"/>
      <c r="AD653" s="221"/>
      <c r="AE653" s="221"/>
      <c r="AF653" s="221"/>
      <c r="AG653" s="221"/>
      <c r="AH653" s="221"/>
      <c r="AI653" s="221"/>
      <c r="AJ653" s="221"/>
      <c r="AK653" s="221"/>
      <c r="AL653" s="221"/>
      <c r="AM653" s="221"/>
      <c r="AN653" s="221"/>
      <c r="AO653" s="221"/>
      <c r="AP653" s="221"/>
      <c r="AQ653" s="221"/>
      <c r="AR653" s="221"/>
      <c r="AS653" s="221"/>
      <c r="AT653" s="221"/>
      <c r="AU653" s="221"/>
      <c r="AV653" s="221"/>
      <c r="AW653" s="221"/>
      <c r="AX653" s="221"/>
      <c r="AY653" s="221"/>
      <c r="AZ653" s="221"/>
      <c r="BA653" s="221"/>
    </row>
    <row r="654" spans="1:53" ht="12.75">
      <c r="A654" s="221"/>
      <c r="B654" s="242"/>
      <c r="C654" s="242"/>
      <c r="D654" s="242"/>
      <c r="E654" s="242"/>
      <c r="F654" s="242"/>
      <c r="G654" s="242"/>
      <c r="H654" s="242"/>
      <c r="I654" s="242"/>
      <c r="J654" s="242"/>
      <c r="K654" s="242"/>
      <c r="L654" s="242"/>
      <c r="M654" s="242"/>
      <c r="N654" s="221"/>
      <c r="O654" s="221"/>
      <c r="P654" s="221"/>
      <c r="Q654" s="221"/>
      <c r="R654" s="221"/>
      <c r="S654" s="221"/>
      <c r="T654" s="221"/>
      <c r="U654" s="221"/>
      <c r="V654" s="221"/>
      <c r="W654" s="221"/>
      <c r="X654" s="221"/>
      <c r="Y654" s="221"/>
      <c r="AC654" s="221"/>
      <c r="AD654" s="221"/>
      <c r="AE654" s="221"/>
      <c r="AF654" s="221"/>
      <c r="AG654" s="221"/>
      <c r="AH654" s="221"/>
      <c r="AI654" s="221"/>
      <c r="AJ654" s="221"/>
      <c r="AK654" s="221"/>
      <c r="AL654" s="221"/>
      <c r="AM654" s="221"/>
      <c r="AN654" s="221"/>
      <c r="AO654" s="221"/>
      <c r="AP654" s="221"/>
      <c r="AQ654" s="221"/>
      <c r="AR654" s="221"/>
      <c r="AS654" s="221"/>
      <c r="AT654" s="221"/>
      <c r="AU654" s="221"/>
      <c r="AV654" s="221"/>
      <c r="AW654" s="221"/>
      <c r="AX654" s="221"/>
      <c r="AY654" s="221"/>
      <c r="AZ654" s="221"/>
      <c r="BA654" s="221"/>
    </row>
    <row r="655" spans="1:53" ht="12.75">
      <c r="A655" s="221"/>
      <c r="B655" s="242"/>
      <c r="C655" s="242"/>
      <c r="D655" s="242"/>
      <c r="E655" s="242"/>
      <c r="F655" s="242"/>
      <c r="G655" s="242"/>
      <c r="H655" s="242"/>
      <c r="I655" s="242"/>
      <c r="J655" s="242"/>
      <c r="K655" s="242"/>
      <c r="L655" s="242"/>
      <c r="M655" s="242"/>
      <c r="N655" s="221"/>
      <c r="O655" s="221"/>
      <c r="P655" s="221"/>
      <c r="Q655" s="221"/>
      <c r="R655" s="221"/>
      <c r="S655" s="221"/>
      <c r="T655" s="221"/>
      <c r="U655" s="221"/>
      <c r="V655" s="221"/>
      <c r="W655" s="221"/>
      <c r="X655" s="221"/>
      <c r="Y655" s="221"/>
      <c r="AC655" s="221"/>
      <c r="AD655" s="221"/>
      <c r="AE655" s="221"/>
      <c r="AF655" s="221"/>
      <c r="AG655" s="221"/>
      <c r="AH655" s="221"/>
      <c r="AI655" s="221"/>
      <c r="AJ655" s="221"/>
      <c r="AK655" s="221"/>
      <c r="AL655" s="221"/>
      <c r="AM655" s="221"/>
      <c r="AN655" s="221"/>
      <c r="AO655" s="221"/>
      <c r="AP655" s="221"/>
      <c r="AQ655" s="221"/>
      <c r="AR655" s="221"/>
      <c r="AS655" s="221"/>
      <c r="AT655" s="221"/>
      <c r="AU655" s="221"/>
      <c r="AV655" s="221"/>
      <c r="AW655" s="221"/>
      <c r="AX655" s="221"/>
      <c r="AY655" s="221"/>
      <c r="AZ655" s="221"/>
      <c r="BA655" s="221"/>
    </row>
    <row r="656" spans="1:53" ht="12.75">
      <c r="A656" s="221"/>
      <c r="B656" s="242"/>
      <c r="C656" s="242"/>
      <c r="D656" s="242"/>
      <c r="E656" s="242"/>
      <c r="F656" s="242"/>
      <c r="G656" s="242"/>
      <c r="H656" s="242"/>
      <c r="I656" s="242"/>
      <c r="J656" s="242"/>
      <c r="K656" s="242"/>
      <c r="L656" s="242"/>
      <c r="M656" s="242"/>
      <c r="N656" s="221"/>
      <c r="O656" s="221"/>
      <c r="P656" s="221"/>
      <c r="Q656" s="221"/>
      <c r="R656" s="221"/>
      <c r="S656" s="221"/>
      <c r="T656" s="221"/>
      <c r="U656" s="221"/>
      <c r="V656" s="221"/>
      <c r="W656" s="221"/>
      <c r="X656" s="221"/>
      <c r="Y656" s="221"/>
      <c r="AC656" s="221"/>
      <c r="AD656" s="221"/>
      <c r="AE656" s="221"/>
      <c r="AF656" s="221"/>
      <c r="AG656" s="221"/>
      <c r="AH656" s="221"/>
      <c r="AI656" s="221"/>
      <c r="AJ656" s="221"/>
      <c r="AK656" s="221"/>
      <c r="AL656" s="221"/>
      <c r="AM656" s="221"/>
      <c r="AN656" s="221"/>
      <c r="AO656" s="221"/>
      <c r="AP656" s="221"/>
      <c r="AQ656" s="221"/>
      <c r="AR656" s="221"/>
      <c r="AS656" s="221"/>
      <c r="AT656" s="221"/>
      <c r="AU656" s="221"/>
      <c r="AV656" s="221"/>
      <c r="AW656" s="221"/>
      <c r="AX656" s="221"/>
      <c r="AY656" s="221"/>
      <c r="AZ656" s="221"/>
      <c r="BA656" s="221"/>
    </row>
    <row r="657" spans="1:53" ht="12.75">
      <c r="A657" s="221"/>
      <c r="B657" s="242"/>
      <c r="C657" s="242"/>
      <c r="D657" s="242"/>
      <c r="E657" s="242"/>
      <c r="F657" s="242"/>
      <c r="G657" s="242"/>
      <c r="H657" s="242"/>
      <c r="I657" s="242"/>
      <c r="J657" s="242"/>
      <c r="K657" s="242"/>
      <c r="L657" s="242"/>
      <c r="M657" s="242"/>
      <c r="N657" s="221"/>
      <c r="O657" s="221"/>
      <c r="P657" s="221"/>
      <c r="Q657" s="221"/>
      <c r="R657" s="221"/>
      <c r="S657" s="221"/>
      <c r="T657" s="221"/>
      <c r="U657" s="221"/>
      <c r="V657" s="221"/>
      <c r="W657" s="221"/>
      <c r="X657" s="221"/>
      <c r="Y657" s="221"/>
      <c r="AC657" s="221"/>
      <c r="AD657" s="221"/>
      <c r="AE657" s="221"/>
      <c r="AF657" s="221"/>
      <c r="AG657" s="221"/>
      <c r="AH657" s="221"/>
      <c r="AI657" s="221"/>
      <c r="AJ657" s="221"/>
      <c r="AK657" s="221"/>
      <c r="AL657" s="221"/>
      <c r="AM657" s="221"/>
      <c r="AN657" s="221"/>
      <c r="AO657" s="221"/>
      <c r="AP657" s="221"/>
      <c r="AQ657" s="221"/>
      <c r="AR657" s="221"/>
      <c r="AS657" s="221"/>
      <c r="AT657" s="221"/>
      <c r="AU657" s="221"/>
      <c r="AV657" s="221"/>
      <c r="AW657" s="221"/>
      <c r="AX657" s="221"/>
      <c r="AY657" s="221"/>
      <c r="AZ657" s="221"/>
      <c r="BA657" s="221"/>
    </row>
    <row r="658" spans="1:53" ht="12.75">
      <c r="A658" s="221"/>
      <c r="B658" s="242"/>
      <c r="C658" s="242"/>
      <c r="D658" s="242"/>
      <c r="E658" s="242"/>
      <c r="F658" s="242"/>
      <c r="G658" s="242"/>
      <c r="H658" s="242"/>
      <c r="I658" s="242"/>
      <c r="J658" s="242"/>
      <c r="K658" s="242"/>
      <c r="L658" s="242"/>
      <c r="M658" s="242"/>
      <c r="N658" s="221"/>
      <c r="O658" s="221"/>
      <c r="P658" s="221"/>
      <c r="Q658" s="221"/>
      <c r="R658" s="221"/>
      <c r="S658" s="221"/>
      <c r="T658" s="221"/>
      <c r="U658" s="221"/>
      <c r="V658" s="221"/>
      <c r="W658" s="221"/>
      <c r="X658" s="221"/>
      <c r="Y658" s="221"/>
      <c r="AC658" s="221"/>
      <c r="AD658" s="221"/>
      <c r="AE658" s="221"/>
      <c r="AF658" s="221"/>
      <c r="AG658" s="221"/>
      <c r="AH658" s="221"/>
      <c r="AI658" s="221"/>
      <c r="AJ658" s="221"/>
      <c r="AK658" s="221"/>
      <c r="AL658" s="221"/>
      <c r="AM658" s="221"/>
      <c r="AN658" s="221"/>
      <c r="AO658" s="221"/>
      <c r="AP658" s="221"/>
      <c r="AQ658" s="221"/>
      <c r="AR658" s="221"/>
      <c r="AS658" s="221"/>
      <c r="AT658" s="221"/>
      <c r="AU658" s="221"/>
      <c r="AV658" s="221"/>
      <c r="AW658" s="221"/>
      <c r="AX658" s="221"/>
      <c r="AY658" s="221"/>
      <c r="AZ658" s="221"/>
      <c r="BA658" s="221"/>
    </row>
    <row r="659" spans="1:53" ht="12.75">
      <c r="A659" s="221"/>
      <c r="B659" s="242"/>
      <c r="C659" s="242"/>
      <c r="D659" s="242"/>
      <c r="E659" s="242"/>
      <c r="F659" s="242"/>
      <c r="G659" s="242"/>
      <c r="H659" s="242"/>
      <c r="I659" s="242"/>
      <c r="J659" s="242"/>
      <c r="K659" s="242"/>
      <c r="L659" s="242"/>
      <c r="M659" s="242"/>
      <c r="N659" s="221"/>
      <c r="O659" s="221"/>
      <c r="P659" s="221"/>
      <c r="Q659" s="221"/>
      <c r="R659" s="221"/>
      <c r="S659" s="221"/>
      <c r="T659" s="221"/>
      <c r="U659" s="221"/>
      <c r="V659" s="221"/>
      <c r="W659" s="221"/>
      <c r="X659" s="221"/>
      <c r="Y659" s="221"/>
      <c r="AC659" s="221"/>
      <c r="AD659" s="221"/>
      <c r="AE659" s="221"/>
      <c r="AF659" s="221"/>
      <c r="AG659" s="221"/>
      <c r="AH659" s="221"/>
      <c r="AI659" s="221"/>
      <c r="AJ659" s="221"/>
      <c r="AK659" s="221"/>
      <c r="AL659" s="221"/>
      <c r="AM659" s="221"/>
      <c r="AN659" s="221"/>
      <c r="AO659" s="221"/>
      <c r="AP659" s="221"/>
      <c r="AQ659" s="221"/>
      <c r="AR659" s="221"/>
      <c r="AS659" s="221"/>
      <c r="AT659" s="221"/>
      <c r="AU659" s="221"/>
      <c r="AV659" s="221"/>
      <c r="AW659" s="221"/>
      <c r="AX659" s="221"/>
      <c r="AY659" s="221"/>
      <c r="AZ659" s="221"/>
      <c r="BA659" s="221"/>
    </row>
    <row r="660" spans="1:53" ht="12.75">
      <c r="A660" s="221"/>
      <c r="B660" s="242"/>
      <c r="C660" s="242"/>
      <c r="D660" s="242"/>
      <c r="E660" s="242"/>
      <c r="F660" s="242"/>
      <c r="G660" s="242"/>
      <c r="H660" s="242"/>
      <c r="I660" s="242"/>
      <c r="J660" s="242"/>
      <c r="K660" s="242"/>
      <c r="L660" s="242"/>
      <c r="M660" s="242"/>
      <c r="N660" s="221"/>
      <c r="O660" s="221"/>
      <c r="P660" s="221"/>
      <c r="Q660" s="221"/>
      <c r="R660" s="221"/>
      <c r="S660" s="221"/>
      <c r="T660" s="221"/>
      <c r="U660" s="221"/>
      <c r="V660" s="221"/>
      <c r="W660" s="221"/>
      <c r="X660" s="221"/>
      <c r="Y660" s="221"/>
      <c r="AC660" s="221"/>
      <c r="AD660" s="221"/>
      <c r="AE660" s="221"/>
      <c r="AF660" s="221"/>
      <c r="AG660" s="221"/>
      <c r="AH660" s="221"/>
      <c r="AI660" s="221"/>
      <c r="AJ660" s="221"/>
      <c r="AK660" s="221"/>
      <c r="AL660" s="221"/>
      <c r="AM660" s="221"/>
      <c r="AN660" s="221"/>
      <c r="AO660" s="221"/>
      <c r="AP660" s="221"/>
      <c r="AQ660" s="221"/>
      <c r="AR660" s="221"/>
      <c r="AS660" s="221"/>
      <c r="AT660" s="221"/>
      <c r="AU660" s="221"/>
      <c r="AV660" s="221"/>
      <c r="AW660" s="221"/>
      <c r="AX660" s="221"/>
      <c r="AY660" s="221"/>
      <c r="AZ660" s="221"/>
      <c r="BA660" s="221"/>
    </row>
    <row r="661" spans="1:53" ht="12.75">
      <c r="A661" s="221"/>
      <c r="B661" s="242"/>
      <c r="C661" s="242"/>
      <c r="D661" s="242"/>
      <c r="E661" s="242"/>
      <c r="F661" s="242"/>
      <c r="G661" s="242"/>
      <c r="H661" s="242"/>
      <c r="I661" s="242"/>
      <c r="J661" s="242"/>
      <c r="K661" s="242"/>
      <c r="L661" s="242"/>
      <c r="M661" s="242"/>
      <c r="N661" s="221"/>
      <c r="O661" s="221"/>
      <c r="P661" s="221"/>
      <c r="Q661" s="221"/>
      <c r="R661" s="221"/>
      <c r="S661" s="221"/>
      <c r="T661" s="221"/>
      <c r="U661" s="221"/>
      <c r="V661" s="221"/>
      <c r="W661" s="221"/>
      <c r="X661" s="221"/>
      <c r="Y661" s="221"/>
      <c r="AC661" s="221"/>
      <c r="AD661" s="221"/>
      <c r="AE661" s="221"/>
      <c r="AF661" s="221"/>
      <c r="AG661" s="221"/>
      <c r="AH661" s="221"/>
      <c r="AI661" s="221"/>
      <c r="AJ661" s="221"/>
      <c r="AK661" s="221"/>
      <c r="AL661" s="221"/>
      <c r="AM661" s="221"/>
      <c r="AN661" s="221"/>
      <c r="AO661" s="221"/>
      <c r="AP661" s="221"/>
      <c r="AQ661" s="221"/>
      <c r="AR661" s="221"/>
      <c r="AS661" s="221"/>
      <c r="AT661" s="221"/>
      <c r="AU661" s="221"/>
      <c r="AV661" s="221"/>
      <c r="AW661" s="221"/>
      <c r="AX661" s="221"/>
      <c r="AY661" s="221"/>
      <c r="AZ661" s="221"/>
      <c r="BA661" s="221"/>
    </row>
    <row r="662" spans="1:53" ht="12.75">
      <c r="A662" s="221"/>
      <c r="B662" s="242"/>
      <c r="C662" s="242"/>
      <c r="D662" s="242"/>
      <c r="E662" s="242"/>
      <c r="F662" s="242"/>
      <c r="G662" s="242"/>
      <c r="H662" s="242"/>
      <c r="I662" s="242"/>
      <c r="J662" s="242"/>
      <c r="K662" s="242"/>
      <c r="L662" s="242"/>
      <c r="M662" s="242"/>
      <c r="N662" s="221"/>
      <c r="O662" s="221"/>
      <c r="P662" s="221"/>
      <c r="Q662" s="221"/>
      <c r="R662" s="221"/>
      <c r="S662" s="221"/>
      <c r="T662" s="221"/>
      <c r="U662" s="221"/>
      <c r="V662" s="221"/>
      <c r="W662" s="221"/>
      <c r="X662" s="221"/>
      <c r="Y662" s="221"/>
      <c r="AC662" s="221"/>
      <c r="AD662" s="221"/>
      <c r="AE662" s="221"/>
      <c r="AF662" s="221"/>
      <c r="AG662" s="221"/>
      <c r="AH662" s="221"/>
      <c r="AI662" s="221"/>
      <c r="AJ662" s="221"/>
      <c r="AK662" s="221"/>
      <c r="AL662" s="221"/>
      <c r="AM662" s="221"/>
      <c r="AN662" s="221"/>
      <c r="AO662" s="221"/>
      <c r="AP662" s="221"/>
      <c r="AQ662" s="221"/>
      <c r="AR662" s="221"/>
      <c r="AS662" s="221"/>
      <c r="AT662" s="221"/>
      <c r="AU662" s="221"/>
      <c r="AV662" s="221"/>
      <c r="AW662" s="221"/>
      <c r="AX662" s="221"/>
      <c r="AY662" s="221"/>
      <c r="AZ662" s="221"/>
      <c r="BA662" s="221"/>
    </row>
    <row r="663" spans="1:53" ht="12.75">
      <c r="A663" s="221"/>
      <c r="B663" s="242"/>
      <c r="C663" s="242"/>
      <c r="D663" s="242"/>
      <c r="E663" s="242"/>
      <c r="F663" s="242"/>
      <c r="G663" s="242"/>
      <c r="H663" s="242"/>
      <c r="I663" s="242"/>
      <c r="J663" s="242"/>
      <c r="K663" s="242"/>
      <c r="L663" s="242"/>
      <c r="M663" s="242"/>
      <c r="N663" s="221"/>
      <c r="O663" s="221"/>
      <c r="P663" s="221"/>
      <c r="Q663" s="221"/>
      <c r="R663" s="221"/>
      <c r="S663" s="221"/>
      <c r="T663" s="221"/>
      <c r="U663" s="221"/>
      <c r="V663" s="221"/>
      <c r="W663" s="221"/>
      <c r="X663" s="221"/>
      <c r="Y663" s="221"/>
      <c r="AC663" s="221"/>
      <c r="AD663" s="221"/>
      <c r="AE663" s="221"/>
      <c r="AF663" s="221"/>
      <c r="AG663" s="221"/>
      <c r="AH663" s="221"/>
      <c r="AI663" s="221"/>
      <c r="AJ663" s="221"/>
      <c r="AK663" s="221"/>
      <c r="AL663" s="221"/>
      <c r="AM663" s="221"/>
      <c r="AN663" s="221"/>
      <c r="AO663" s="221"/>
      <c r="AP663" s="221"/>
      <c r="AQ663" s="221"/>
      <c r="AR663" s="221"/>
      <c r="AS663" s="221"/>
      <c r="AT663" s="221"/>
      <c r="AU663" s="221"/>
      <c r="AV663" s="221"/>
      <c r="AW663" s="221"/>
      <c r="AX663" s="221"/>
      <c r="AY663" s="221"/>
      <c r="AZ663" s="221"/>
      <c r="BA663" s="221"/>
    </row>
    <row r="664" spans="1:53" ht="12.75">
      <c r="A664" s="221"/>
      <c r="B664" s="242"/>
      <c r="C664" s="242"/>
      <c r="D664" s="242"/>
      <c r="E664" s="242"/>
      <c r="F664" s="242"/>
      <c r="G664" s="242"/>
      <c r="H664" s="242"/>
      <c r="I664" s="242"/>
      <c r="J664" s="242"/>
      <c r="K664" s="242"/>
      <c r="L664" s="242"/>
      <c r="M664" s="242"/>
      <c r="N664" s="221"/>
      <c r="O664" s="221"/>
      <c r="P664" s="221"/>
      <c r="Q664" s="221"/>
      <c r="R664" s="221"/>
      <c r="S664" s="221"/>
      <c r="T664" s="221"/>
      <c r="U664" s="221"/>
      <c r="V664" s="221"/>
      <c r="W664" s="221"/>
      <c r="X664" s="221"/>
      <c r="Y664" s="221"/>
      <c r="AC664" s="221"/>
      <c r="AD664" s="221"/>
      <c r="AE664" s="221"/>
      <c r="AF664" s="221"/>
      <c r="AG664" s="221"/>
      <c r="AH664" s="221"/>
      <c r="AI664" s="221"/>
      <c r="AJ664" s="221"/>
      <c r="AK664" s="221"/>
      <c r="AL664" s="221"/>
      <c r="AM664" s="221"/>
      <c r="AN664" s="221"/>
      <c r="AO664" s="221"/>
      <c r="AP664" s="221"/>
      <c r="AQ664" s="221"/>
      <c r="AR664" s="221"/>
      <c r="AS664" s="221"/>
      <c r="AT664" s="221"/>
      <c r="AU664" s="221"/>
      <c r="AV664" s="221"/>
      <c r="AW664" s="221"/>
      <c r="AX664" s="221"/>
      <c r="AY664" s="221"/>
      <c r="AZ664" s="221"/>
      <c r="BA664" s="221"/>
    </row>
    <row r="665" spans="1:53" ht="12.75">
      <c r="A665" s="221"/>
      <c r="B665" s="242"/>
      <c r="C665" s="242"/>
      <c r="D665" s="242"/>
      <c r="E665" s="242"/>
      <c r="F665" s="242"/>
      <c r="G665" s="242"/>
      <c r="H665" s="242"/>
      <c r="I665" s="242"/>
      <c r="J665" s="242"/>
      <c r="K665" s="242"/>
      <c r="L665" s="242"/>
      <c r="M665" s="242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1"/>
      <c r="AC665" s="221"/>
      <c r="AD665" s="221"/>
      <c r="AE665" s="221"/>
      <c r="AF665" s="221"/>
      <c r="AG665" s="221"/>
      <c r="AH665" s="221"/>
      <c r="AI665" s="221"/>
      <c r="AJ665" s="221"/>
      <c r="AK665" s="221"/>
      <c r="AL665" s="221"/>
      <c r="AM665" s="221"/>
      <c r="AN665" s="221"/>
      <c r="AO665" s="221"/>
      <c r="AP665" s="221"/>
      <c r="AQ665" s="221"/>
      <c r="AR665" s="221"/>
      <c r="AS665" s="221"/>
      <c r="AT665" s="221"/>
      <c r="AU665" s="221"/>
      <c r="AV665" s="221"/>
      <c r="AW665" s="221"/>
      <c r="AX665" s="221"/>
      <c r="AY665" s="221"/>
      <c r="AZ665" s="221"/>
      <c r="BA665" s="221"/>
    </row>
    <row r="666" spans="1:53" ht="12.75">
      <c r="A666" s="221"/>
      <c r="B666" s="242"/>
      <c r="C666" s="242"/>
      <c r="D666" s="242"/>
      <c r="E666" s="242"/>
      <c r="F666" s="242"/>
      <c r="G666" s="242"/>
      <c r="H666" s="242"/>
      <c r="I666" s="242"/>
      <c r="J666" s="242"/>
      <c r="K666" s="242"/>
      <c r="L666" s="242"/>
      <c r="M666" s="242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1"/>
      <c r="AC666" s="221"/>
      <c r="AD666" s="221"/>
      <c r="AE666" s="221"/>
      <c r="AF666" s="221"/>
      <c r="AG666" s="221"/>
      <c r="AH666" s="221"/>
      <c r="AI666" s="221"/>
      <c r="AJ666" s="221"/>
      <c r="AK666" s="221"/>
      <c r="AL666" s="221"/>
      <c r="AM666" s="221"/>
      <c r="AN666" s="221"/>
      <c r="AO666" s="221"/>
      <c r="AP666" s="221"/>
      <c r="AQ666" s="221"/>
      <c r="AR666" s="221"/>
      <c r="AS666" s="221"/>
      <c r="AT666" s="221"/>
      <c r="AU666" s="221"/>
      <c r="AV666" s="221"/>
      <c r="AW666" s="221"/>
      <c r="AX666" s="221"/>
      <c r="AY666" s="221"/>
      <c r="AZ666" s="221"/>
      <c r="BA666" s="221"/>
    </row>
    <row r="667" spans="1:53" ht="12.75">
      <c r="A667" s="221"/>
      <c r="B667" s="242"/>
      <c r="C667" s="242"/>
      <c r="D667" s="242"/>
      <c r="E667" s="242"/>
      <c r="F667" s="242"/>
      <c r="G667" s="242"/>
      <c r="H667" s="242"/>
      <c r="I667" s="242"/>
      <c r="J667" s="242"/>
      <c r="K667" s="242"/>
      <c r="L667" s="242"/>
      <c r="M667" s="242"/>
      <c r="N667" s="221"/>
      <c r="O667" s="221"/>
      <c r="P667" s="221"/>
      <c r="Q667" s="221"/>
      <c r="R667" s="221"/>
      <c r="S667" s="221"/>
      <c r="T667" s="221"/>
      <c r="U667" s="221"/>
      <c r="V667" s="221"/>
      <c r="W667" s="221"/>
      <c r="X667" s="221"/>
      <c r="Y667" s="221"/>
      <c r="AC667" s="221"/>
      <c r="AD667" s="221"/>
      <c r="AE667" s="221"/>
      <c r="AF667" s="221"/>
      <c r="AG667" s="221"/>
      <c r="AH667" s="221"/>
      <c r="AI667" s="221"/>
      <c r="AJ667" s="221"/>
      <c r="AK667" s="221"/>
      <c r="AL667" s="221"/>
      <c r="AM667" s="221"/>
      <c r="AN667" s="221"/>
      <c r="AO667" s="221"/>
      <c r="AP667" s="221"/>
      <c r="AQ667" s="221"/>
      <c r="AR667" s="221"/>
      <c r="AS667" s="221"/>
      <c r="AT667" s="221"/>
      <c r="AU667" s="221"/>
      <c r="AV667" s="221"/>
      <c r="AW667" s="221"/>
      <c r="AX667" s="221"/>
      <c r="AY667" s="221"/>
      <c r="AZ667" s="221"/>
      <c r="BA667" s="221"/>
    </row>
    <row r="668" spans="1:53" ht="12.75">
      <c r="A668" s="221"/>
      <c r="B668" s="242"/>
      <c r="C668" s="242"/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21"/>
      <c r="O668" s="221"/>
      <c r="P668" s="221"/>
      <c r="Q668" s="221"/>
      <c r="R668" s="221"/>
      <c r="S668" s="221"/>
      <c r="T668" s="221"/>
      <c r="U668" s="221"/>
      <c r="V668" s="221"/>
      <c r="W668" s="221"/>
      <c r="X668" s="221"/>
      <c r="Y668" s="221"/>
      <c r="AC668" s="221"/>
      <c r="AD668" s="221"/>
      <c r="AE668" s="221"/>
      <c r="AF668" s="221"/>
      <c r="AG668" s="221"/>
      <c r="AH668" s="221"/>
      <c r="AI668" s="221"/>
      <c r="AJ668" s="221"/>
      <c r="AK668" s="221"/>
      <c r="AL668" s="221"/>
      <c r="AM668" s="221"/>
      <c r="AN668" s="221"/>
      <c r="AO668" s="221"/>
      <c r="AP668" s="221"/>
      <c r="AQ668" s="221"/>
      <c r="AR668" s="221"/>
      <c r="AS668" s="221"/>
      <c r="AT668" s="221"/>
      <c r="AU668" s="221"/>
      <c r="AV668" s="221"/>
      <c r="AW668" s="221"/>
      <c r="AX668" s="221"/>
      <c r="AY668" s="221"/>
      <c r="AZ668" s="221"/>
      <c r="BA668" s="221"/>
    </row>
    <row r="669" spans="1:53" ht="12.75">
      <c r="A669" s="221"/>
      <c r="B669" s="242"/>
      <c r="C669" s="242"/>
      <c r="D669" s="242"/>
      <c r="E669" s="242"/>
      <c r="F669" s="242"/>
      <c r="G669" s="242"/>
      <c r="H669" s="242"/>
      <c r="I669" s="242"/>
      <c r="J669" s="242"/>
      <c r="K669" s="242"/>
      <c r="L669" s="242"/>
      <c r="M669" s="242"/>
      <c r="N669" s="221"/>
      <c r="O669" s="221"/>
      <c r="P669" s="221"/>
      <c r="Q669" s="221"/>
      <c r="R669" s="221"/>
      <c r="S669" s="221"/>
      <c r="T669" s="221"/>
      <c r="U669" s="221"/>
      <c r="V669" s="221"/>
      <c r="W669" s="221"/>
      <c r="X669" s="221"/>
      <c r="Y669" s="221"/>
      <c r="AC669" s="221"/>
      <c r="AD669" s="221"/>
      <c r="AE669" s="221"/>
      <c r="AF669" s="221"/>
      <c r="AG669" s="221"/>
      <c r="AH669" s="221"/>
      <c r="AI669" s="221"/>
      <c r="AJ669" s="221"/>
      <c r="AK669" s="221"/>
      <c r="AL669" s="221"/>
      <c r="AM669" s="221"/>
      <c r="AN669" s="221"/>
      <c r="AO669" s="221"/>
      <c r="AP669" s="221"/>
      <c r="AQ669" s="221"/>
      <c r="AR669" s="221"/>
      <c r="AS669" s="221"/>
      <c r="AT669" s="221"/>
      <c r="AU669" s="221"/>
      <c r="AV669" s="221"/>
      <c r="AW669" s="221"/>
      <c r="AX669" s="221"/>
      <c r="AY669" s="221"/>
      <c r="AZ669" s="221"/>
      <c r="BA669" s="221"/>
    </row>
    <row r="670" spans="1:53" ht="12.75">
      <c r="A670" s="221"/>
      <c r="B670" s="242"/>
      <c r="C670" s="242"/>
      <c r="D670" s="242"/>
      <c r="E670" s="242"/>
      <c r="F670" s="242"/>
      <c r="G670" s="242"/>
      <c r="H670" s="242"/>
      <c r="I670" s="242"/>
      <c r="J670" s="242"/>
      <c r="K670" s="242"/>
      <c r="L670" s="242"/>
      <c r="M670" s="242"/>
      <c r="N670" s="221"/>
      <c r="O670" s="221"/>
      <c r="P670" s="221"/>
      <c r="Q670" s="221"/>
      <c r="R670" s="221"/>
      <c r="S670" s="221"/>
      <c r="T670" s="221"/>
      <c r="U670" s="221"/>
      <c r="V670" s="221"/>
      <c r="W670" s="221"/>
      <c r="X670" s="221"/>
      <c r="Y670" s="221"/>
      <c r="AC670" s="221"/>
      <c r="AD670" s="221"/>
      <c r="AE670" s="221"/>
      <c r="AF670" s="221"/>
      <c r="AG670" s="221"/>
      <c r="AH670" s="221"/>
      <c r="AI670" s="221"/>
      <c r="AJ670" s="221"/>
      <c r="AK670" s="221"/>
      <c r="AL670" s="221"/>
      <c r="AM670" s="221"/>
      <c r="AN670" s="221"/>
      <c r="AO670" s="221"/>
      <c r="AP670" s="221"/>
      <c r="AQ670" s="221"/>
      <c r="AR670" s="221"/>
      <c r="AS670" s="221"/>
      <c r="AT670" s="221"/>
      <c r="AU670" s="221"/>
      <c r="AV670" s="221"/>
      <c r="AW670" s="221"/>
      <c r="AX670" s="221"/>
      <c r="AY670" s="221"/>
      <c r="AZ670" s="221"/>
      <c r="BA670" s="221"/>
    </row>
    <row r="671" spans="1:53" ht="12.75">
      <c r="A671" s="221"/>
      <c r="B671" s="242"/>
      <c r="C671" s="242"/>
      <c r="D671" s="242"/>
      <c r="E671" s="242"/>
      <c r="F671" s="242"/>
      <c r="G671" s="242"/>
      <c r="H671" s="242"/>
      <c r="I671" s="242"/>
      <c r="J671" s="242"/>
      <c r="K671" s="242"/>
      <c r="L671" s="242"/>
      <c r="M671" s="242"/>
      <c r="N671" s="221"/>
      <c r="O671" s="221"/>
      <c r="P671" s="221"/>
      <c r="Q671" s="221"/>
      <c r="R671" s="221"/>
      <c r="S671" s="221"/>
      <c r="T671" s="221"/>
      <c r="U671" s="221"/>
      <c r="V671" s="221"/>
      <c r="W671" s="221"/>
      <c r="X671" s="221"/>
      <c r="Y671" s="221"/>
      <c r="AC671" s="221"/>
      <c r="AD671" s="221"/>
      <c r="AE671" s="221"/>
      <c r="AF671" s="221"/>
      <c r="AG671" s="221"/>
      <c r="AH671" s="221"/>
      <c r="AI671" s="221"/>
      <c r="AJ671" s="221"/>
      <c r="AK671" s="221"/>
      <c r="AL671" s="221"/>
      <c r="AM671" s="221"/>
      <c r="AN671" s="221"/>
      <c r="AO671" s="221"/>
      <c r="AP671" s="221"/>
      <c r="AQ671" s="221"/>
      <c r="AR671" s="221"/>
      <c r="AS671" s="221"/>
      <c r="AT671" s="221"/>
      <c r="AU671" s="221"/>
      <c r="AV671" s="221"/>
      <c r="AW671" s="221"/>
      <c r="AX671" s="221"/>
      <c r="AY671" s="221"/>
      <c r="AZ671" s="221"/>
      <c r="BA671" s="221"/>
    </row>
    <row r="672" spans="1:53" ht="12.75">
      <c r="A672" s="221"/>
      <c r="B672" s="242"/>
      <c r="C672" s="242"/>
      <c r="D672" s="242"/>
      <c r="E672" s="242"/>
      <c r="F672" s="242"/>
      <c r="G672" s="242"/>
      <c r="H672" s="242"/>
      <c r="I672" s="242"/>
      <c r="J672" s="242"/>
      <c r="K672" s="242"/>
      <c r="L672" s="242"/>
      <c r="M672" s="242"/>
      <c r="N672" s="221"/>
      <c r="O672" s="221"/>
      <c r="P672" s="221"/>
      <c r="Q672" s="221"/>
      <c r="R672" s="221"/>
      <c r="S672" s="221"/>
      <c r="T672" s="221"/>
      <c r="U672" s="221"/>
      <c r="V672" s="221"/>
      <c r="W672" s="221"/>
      <c r="X672" s="221"/>
      <c r="Y672" s="221"/>
      <c r="AC672" s="221"/>
      <c r="AD672" s="221"/>
      <c r="AE672" s="221"/>
      <c r="AF672" s="221"/>
      <c r="AG672" s="221"/>
      <c r="AH672" s="221"/>
      <c r="AI672" s="221"/>
      <c r="AJ672" s="221"/>
      <c r="AK672" s="221"/>
      <c r="AL672" s="221"/>
      <c r="AM672" s="221"/>
      <c r="AN672" s="221"/>
      <c r="AO672" s="221"/>
      <c r="AP672" s="221"/>
      <c r="AQ672" s="221"/>
      <c r="AR672" s="221"/>
      <c r="AS672" s="221"/>
      <c r="AT672" s="221"/>
      <c r="AU672" s="221"/>
      <c r="AV672" s="221"/>
      <c r="AW672" s="221"/>
      <c r="AX672" s="221"/>
      <c r="AY672" s="221"/>
      <c r="AZ672" s="221"/>
      <c r="BA672" s="221"/>
    </row>
    <row r="673" spans="1:53" ht="12.75">
      <c r="A673" s="221"/>
      <c r="B673" s="242"/>
      <c r="C673" s="242"/>
      <c r="D673" s="242"/>
      <c r="E673" s="242"/>
      <c r="F673" s="242"/>
      <c r="G673" s="242"/>
      <c r="H673" s="242"/>
      <c r="I673" s="242"/>
      <c r="J673" s="242"/>
      <c r="K673" s="242"/>
      <c r="L673" s="242"/>
      <c r="M673" s="242"/>
      <c r="N673" s="221"/>
      <c r="O673" s="221"/>
      <c r="P673" s="221"/>
      <c r="Q673" s="221"/>
      <c r="R673" s="221"/>
      <c r="S673" s="221"/>
      <c r="T673" s="221"/>
      <c r="U673" s="221"/>
      <c r="V673" s="221"/>
      <c r="W673" s="221"/>
      <c r="X673" s="221"/>
      <c r="Y673" s="221"/>
      <c r="AC673" s="221"/>
      <c r="AD673" s="221"/>
      <c r="AE673" s="221"/>
      <c r="AF673" s="221"/>
      <c r="AG673" s="221"/>
      <c r="AH673" s="221"/>
      <c r="AI673" s="221"/>
      <c r="AJ673" s="221"/>
      <c r="AK673" s="221"/>
      <c r="AL673" s="221"/>
      <c r="AM673" s="221"/>
      <c r="AN673" s="221"/>
      <c r="AO673" s="221"/>
      <c r="AP673" s="221"/>
      <c r="AQ673" s="221"/>
      <c r="AR673" s="221"/>
      <c r="AS673" s="221"/>
      <c r="AT673" s="221"/>
      <c r="AU673" s="221"/>
      <c r="AV673" s="221"/>
      <c r="AW673" s="221"/>
      <c r="AX673" s="221"/>
      <c r="AY673" s="221"/>
      <c r="AZ673" s="221"/>
      <c r="BA673" s="221"/>
    </row>
    <row r="674" spans="1:53" ht="12.75">
      <c r="A674" s="221"/>
      <c r="B674" s="242"/>
      <c r="C674" s="242"/>
      <c r="D674" s="242"/>
      <c r="E674" s="242"/>
      <c r="F674" s="242"/>
      <c r="G674" s="242"/>
      <c r="H674" s="242"/>
      <c r="I674" s="242"/>
      <c r="J674" s="242"/>
      <c r="K674" s="242"/>
      <c r="L674" s="242"/>
      <c r="M674" s="242"/>
      <c r="N674" s="221"/>
      <c r="O674" s="221"/>
      <c r="P674" s="221"/>
      <c r="Q674" s="221"/>
      <c r="R674" s="221"/>
      <c r="S674" s="221"/>
      <c r="T674" s="221"/>
      <c r="U674" s="221"/>
      <c r="V674" s="221"/>
      <c r="W674" s="221"/>
      <c r="X674" s="221"/>
      <c r="Y674" s="221"/>
      <c r="AC674" s="221"/>
      <c r="AD674" s="221"/>
      <c r="AE674" s="221"/>
      <c r="AF674" s="221"/>
      <c r="AG674" s="221"/>
      <c r="AH674" s="221"/>
      <c r="AI674" s="221"/>
      <c r="AJ674" s="221"/>
      <c r="AK674" s="221"/>
      <c r="AL674" s="221"/>
      <c r="AM674" s="221"/>
      <c r="AN674" s="221"/>
      <c r="AO674" s="221"/>
      <c r="AP674" s="221"/>
      <c r="AQ674" s="221"/>
      <c r="AR674" s="221"/>
      <c r="AS674" s="221"/>
      <c r="AT674" s="221"/>
      <c r="AU674" s="221"/>
      <c r="AV674" s="221"/>
      <c r="AW674" s="221"/>
      <c r="AX674" s="221"/>
      <c r="AY674" s="221"/>
      <c r="AZ674" s="221"/>
      <c r="BA674" s="221"/>
    </row>
    <row r="675" spans="1:53" ht="12.75">
      <c r="A675" s="221"/>
      <c r="B675" s="242"/>
      <c r="C675" s="242"/>
      <c r="D675" s="242"/>
      <c r="E675" s="242"/>
      <c r="F675" s="242"/>
      <c r="G675" s="242"/>
      <c r="H675" s="242"/>
      <c r="I675" s="242"/>
      <c r="J675" s="242"/>
      <c r="K675" s="242"/>
      <c r="L675" s="242"/>
      <c r="M675" s="242"/>
      <c r="N675" s="221"/>
      <c r="O675" s="221"/>
      <c r="P675" s="221"/>
      <c r="Q675" s="221"/>
      <c r="R675" s="221"/>
      <c r="S675" s="221"/>
      <c r="T675" s="221"/>
      <c r="U675" s="221"/>
      <c r="V675" s="221"/>
      <c r="W675" s="221"/>
      <c r="X675" s="221"/>
      <c r="Y675" s="221"/>
      <c r="AC675" s="221"/>
      <c r="AD675" s="221"/>
      <c r="AE675" s="221"/>
      <c r="AF675" s="221"/>
      <c r="AG675" s="221"/>
      <c r="AH675" s="221"/>
      <c r="AI675" s="221"/>
      <c r="AJ675" s="221"/>
      <c r="AK675" s="221"/>
      <c r="AL675" s="221"/>
      <c r="AM675" s="221"/>
      <c r="AN675" s="221"/>
      <c r="AO675" s="221"/>
      <c r="AP675" s="221"/>
      <c r="AQ675" s="221"/>
      <c r="AR675" s="221"/>
      <c r="AS675" s="221"/>
      <c r="AT675" s="221"/>
      <c r="AU675" s="221"/>
      <c r="AV675" s="221"/>
      <c r="AW675" s="221"/>
      <c r="AX675" s="221"/>
      <c r="AY675" s="221"/>
      <c r="AZ675" s="221"/>
      <c r="BA675" s="221"/>
    </row>
    <row r="676" spans="1:53" ht="12.75">
      <c r="A676" s="221"/>
      <c r="B676" s="242"/>
      <c r="C676" s="242"/>
      <c r="D676" s="242"/>
      <c r="E676" s="242"/>
      <c r="F676" s="242"/>
      <c r="G676" s="242"/>
      <c r="H676" s="242"/>
      <c r="I676" s="242"/>
      <c r="J676" s="242"/>
      <c r="K676" s="242"/>
      <c r="L676" s="242"/>
      <c r="M676" s="242"/>
      <c r="N676" s="221"/>
      <c r="O676" s="221"/>
      <c r="P676" s="221"/>
      <c r="Q676" s="221"/>
      <c r="R676" s="221"/>
      <c r="S676" s="221"/>
      <c r="T676" s="221"/>
      <c r="U676" s="221"/>
      <c r="V676" s="221"/>
      <c r="W676" s="221"/>
      <c r="X676" s="221"/>
      <c r="Y676" s="221"/>
      <c r="AC676" s="221"/>
      <c r="AD676" s="221"/>
      <c r="AE676" s="221"/>
      <c r="AF676" s="221"/>
      <c r="AG676" s="221"/>
      <c r="AH676" s="221"/>
      <c r="AI676" s="221"/>
      <c r="AJ676" s="221"/>
      <c r="AK676" s="221"/>
      <c r="AL676" s="221"/>
      <c r="AM676" s="221"/>
      <c r="AN676" s="221"/>
      <c r="AO676" s="221"/>
      <c r="AP676" s="221"/>
      <c r="AQ676" s="221"/>
      <c r="AR676" s="221"/>
      <c r="AS676" s="221"/>
      <c r="AT676" s="221"/>
      <c r="AU676" s="221"/>
      <c r="AV676" s="221"/>
      <c r="AW676" s="221"/>
      <c r="AX676" s="221"/>
      <c r="AY676" s="221"/>
      <c r="AZ676" s="221"/>
      <c r="BA676" s="221"/>
    </row>
    <row r="677" spans="1:53" ht="12.75">
      <c r="A677" s="221"/>
      <c r="B677" s="242"/>
      <c r="C677" s="242"/>
      <c r="D677" s="242"/>
      <c r="E677" s="242"/>
      <c r="F677" s="242"/>
      <c r="G677" s="242"/>
      <c r="H677" s="242"/>
      <c r="I677" s="242"/>
      <c r="J677" s="242"/>
      <c r="K677" s="242"/>
      <c r="L677" s="242"/>
      <c r="M677" s="242"/>
      <c r="N677" s="221"/>
      <c r="O677" s="221"/>
      <c r="P677" s="221"/>
      <c r="Q677" s="221"/>
      <c r="R677" s="221"/>
      <c r="S677" s="221"/>
      <c r="T677" s="221"/>
      <c r="U677" s="221"/>
      <c r="V677" s="221"/>
      <c r="W677" s="221"/>
      <c r="X677" s="221"/>
      <c r="Y677" s="221"/>
      <c r="AC677" s="221"/>
      <c r="AD677" s="221"/>
      <c r="AE677" s="221"/>
      <c r="AF677" s="221"/>
      <c r="AG677" s="221"/>
      <c r="AH677" s="221"/>
      <c r="AI677" s="221"/>
      <c r="AJ677" s="221"/>
      <c r="AK677" s="221"/>
      <c r="AL677" s="221"/>
      <c r="AM677" s="221"/>
      <c r="AN677" s="221"/>
      <c r="AO677" s="221"/>
      <c r="AP677" s="221"/>
      <c r="AQ677" s="221"/>
      <c r="AR677" s="221"/>
      <c r="AS677" s="221"/>
      <c r="AT677" s="221"/>
      <c r="AU677" s="221"/>
      <c r="AV677" s="221"/>
      <c r="AW677" s="221"/>
      <c r="AX677" s="221"/>
      <c r="AY677" s="221"/>
      <c r="AZ677" s="221"/>
      <c r="BA677" s="221"/>
    </row>
    <row r="678" spans="1:53" ht="12.75">
      <c r="A678" s="221"/>
      <c r="B678" s="242"/>
      <c r="C678" s="242"/>
      <c r="D678" s="242"/>
      <c r="E678" s="242"/>
      <c r="F678" s="242"/>
      <c r="G678" s="242"/>
      <c r="H678" s="242"/>
      <c r="I678" s="242"/>
      <c r="J678" s="242"/>
      <c r="K678" s="242"/>
      <c r="L678" s="242"/>
      <c r="M678" s="242"/>
      <c r="N678" s="221"/>
      <c r="O678" s="221"/>
      <c r="P678" s="221"/>
      <c r="Q678" s="221"/>
      <c r="R678" s="221"/>
      <c r="S678" s="221"/>
      <c r="T678" s="221"/>
      <c r="U678" s="221"/>
      <c r="V678" s="221"/>
      <c r="W678" s="221"/>
      <c r="X678" s="221"/>
      <c r="Y678" s="221"/>
      <c r="AC678" s="221"/>
      <c r="AD678" s="221"/>
      <c r="AE678" s="221"/>
      <c r="AF678" s="221"/>
      <c r="AG678" s="221"/>
      <c r="AH678" s="221"/>
      <c r="AI678" s="221"/>
      <c r="AJ678" s="221"/>
      <c r="AK678" s="221"/>
      <c r="AL678" s="221"/>
      <c r="AM678" s="221"/>
      <c r="AN678" s="221"/>
      <c r="AO678" s="221"/>
      <c r="AP678" s="221"/>
      <c r="AQ678" s="221"/>
      <c r="AR678" s="221"/>
      <c r="AS678" s="221"/>
      <c r="AT678" s="221"/>
      <c r="AU678" s="221"/>
      <c r="AV678" s="221"/>
      <c r="AW678" s="221"/>
      <c r="AX678" s="221"/>
      <c r="AY678" s="221"/>
      <c r="AZ678" s="221"/>
      <c r="BA678" s="221"/>
    </row>
    <row r="679" spans="1:53" ht="12.75">
      <c r="A679" s="221"/>
      <c r="B679" s="242"/>
      <c r="C679" s="242"/>
      <c r="D679" s="242"/>
      <c r="E679" s="242"/>
      <c r="F679" s="242"/>
      <c r="G679" s="242"/>
      <c r="H679" s="242"/>
      <c r="I679" s="242"/>
      <c r="J679" s="242"/>
      <c r="K679" s="242"/>
      <c r="L679" s="242"/>
      <c r="M679" s="242"/>
      <c r="N679" s="221"/>
      <c r="O679" s="221"/>
      <c r="P679" s="221"/>
      <c r="Q679" s="221"/>
      <c r="R679" s="221"/>
      <c r="S679" s="221"/>
      <c r="T679" s="221"/>
      <c r="U679" s="221"/>
      <c r="V679" s="221"/>
      <c r="W679" s="221"/>
      <c r="X679" s="221"/>
      <c r="Y679" s="221"/>
      <c r="AC679" s="221"/>
      <c r="AD679" s="221"/>
      <c r="AE679" s="221"/>
      <c r="AF679" s="221"/>
      <c r="AG679" s="221"/>
      <c r="AH679" s="221"/>
      <c r="AI679" s="221"/>
      <c r="AJ679" s="221"/>
      <c r="AK679" s="221"/>
      <c r="AL679" s="221"/>
      <c r="AM679" s="221"/>
      <c r="AN679" s="221"/>
      <c r="AO679" s="221"/>
      <c r="AP679" s="221"/>
      <c r="AQ679" s="221"/>
      <c r="AR679" s="221"/>
      <c r="AS679" s="221"/>
      <c r="AT679" s="221"/>
      <c r="AU679" s="221"/>
      <c r="AV679" s="221"/>
      <c r="AW679" s="221"/>
      <c r="AX679" s="221"/>
      <c r="AY679" s="221"/>
      <c r="AZ679" s="221"/>
      <c r="BA679" s="221"/>
    </row>
    <row r="680" spans="1:53" ht="12.75">
      <c r="A680" s="221"/>
      <c r="B680" s="242"/>
      <c r="C680" s="242"/>
      <c r="D680" s="242"/>
      <c r="E680" s="242"/>
      <c r="F680" s="242"/>
      <c r="G680" s="242"/>
      <c r="H680" s="242"/>
      <c r="I680" s="242"/>
      <c r="J680" s="242"/>
      <c r="K680" s="242"/>
      <c r="L680" s="242"/>
      <c r="M680" s="242"/>
      <c r="N680" s="221"/>
      <c r="O680" s="221"/>
      <c r="P680" s="221"/>
      <c r="Q680" s="221"/>
      <c r="R680" s="221"/>
      <c r="S680" s="221"/>
      <c r="T680" s="221"/>
      <c r="U680" s="221"/>
      <c r="V680" s="221"/>
      <c r="W680" s="221"/>
      <c r="X680" s="221"/>
      <c r="Y680" s="221"/>
      <c r="AC680" s="221"/>
      <c r="AD680" s="221"/>
      <c r="AE680" s="221"/>
      <c r="AF680" s="221"/>
      <c r="AG680" s="221"/>
      <c r="AH680" s="221"/>
      <c r="AI680" s="221"/>
      <c r="AJ680" s="221"/>
      <c r="AK680" s="221"/>
      <c r="AL680" s="221"/>
      <c r="AM680" s="221"/>
      <c r="AN680" s="221"/>
      <c r="AO680" s="221"/>
      <c r="AP680" s="221"/>
      <c r="AQ680" s="221"/>
      <c r="AR680" s="221"/>
      <c r="AS680" s="221"/>
      <c r="AT680" s="221"/>
      <c r="AU680" s="221"/>
      <c r="AV680" s="221"/>
      <c r="AW680" s="221"/>
      <c r="AX680" s="221"/>
      <c r="AY680" s="221"/>
      <c r="AZ680" s="221"/>
      <c r="BA680" s="221"/>
    </row>
    <row r="681" spans="1:53" ht="12.75">
      <c r="A681" s="221"/>
      <c r="B681" s="242"/>
      <c r="C681" s="242"/>
      <c r="D681" s="242"/>
      <c r="E681" s="242"/>
      <c r="F681" s="242"/>
      <c r="G681" s="242"/>
      <c r="H681" s="242"/>
      <c r="I681" s="242"/>
      <c r="J681" s="242"/>
      <c r="K681" s="242"/>
      <c r="L681" s="242"/>
      <c r="M681" s="242"/>
      <c r="N681" s="221"/>
      <c r="O681" s="221"/>
      <c r="P681" s="221"/>
      <c r="Q681" s="221"/>
      <c r="R681" s="221"/>
      <c r="S681" s="221"/>
      <c r="T681" s="221"/>
      <c r="U681" s="221"/>
      <c r="V681" s="221"/>
      <c r="W681" s="221"/>
      <c r="X681" s="221"/>
      <c r="Y681" s="221"/>
      <c r="AC681" s="221"/>
      <c r="AD681" s="221"/>
      <c r="AE681" s="221"/>
      <c r="AF681" s="221"/>
      <c r="AG681" s="221"/>
      <c r="AH681" s="221"/>
      <c r="AI681" s="221"/>
      <c r="AJ681" s="221"/>
      <c r="AK681" s="221"/>
      <c r="AL681" s="221"/>
      <c r="AM681" s="221"/>
      <c r="AN681" s="221"/>
      <c r="AO681" s="221"/>
      <c r="AP681" s="221"/>
      <c r="AQ681" s="221"/>
      <c r="AR681" s="221"/>
      <c r="AS681" s="221"/>
      <c r="AT681" s="221"/>
      <c r="AU681" s="221"/>
      <c r="AV681" s="221"/>
      <c r="AW681" s="221"/>
      <c r="AX681" s="221"/>
      <c r="AY681" s="221"/>
      <c r="AZ681" s="221"/>
      <c r="BA681" s="221"/>
    </row>
    <row r="682" spans="1:53" ht="12.75">
      <c r="A682" s="221"/>
      <c r="B682" s="242"/>
      <c r="C682" s="242"/>
      <c r="D682" s="242"/>
      <c r="E682" s="242"/>
      <c r="F682" s="242"/>
      <c r="G682" s="242"/>
      <c r="H682" s="242"/>
      <c r="I682" s="242"/>
      <c r="J682" s="242"/>
      <c r="K682" s="242"/>
      <c r="L682" s="242"/>
      <c r="M682" s="242"/>
      <c r="N682" s="221"/>
      <c r="O682" s="221"/>
      <c r="P682" s="221"/>
      <c r="Q682" s="221"/>
      <c r="R682" s="221"/>
      <c r="S682" s="221"/>
      <c r="T682" s="221"/>
      <c r="U682" s="221"/>
      <c r="V682" s="221"/>
      <c r="W682" s="221"/>
      <c r="X682" s="221"/>
      <c r="Y682" s="221"/>
      <c r="AC682" s="221"/>
      <c r="AD682" s="221"/>
      <c r="AE682" s="221"/>
      <c r="AF682" s="221"/>
      <c r="AG682" s="221"/>
      <c r="AH682" s="221"/>
      <c r="AI682" s="221"/>
      <c r="AJ682" s="221"/>
      <c r="AK682" s="221"/>
      <c r="AL682" s="221"/>
      <c r="AM682" s="221"/>
      <c r="AN682" s="221"/>
      <c r="AO682" s="221"/>
      <c r="AP682" s="221"/>
      <c r="AQ682" s="221"/>
      <c r="AR682" s="221"/>
      <c r="AS682" s="221"/>
      <c r="AT682" s="221"/>
      <c r="AU682" s="221"/>
      <c r="AV682" s="221"/>
      <c r="AW682" s="221"/>
      <c r="AX682" s="221"/>
      <c r="AY682" s="221"/>
      <c r="AZ682" s="221"/>
      <c r="BA682" s="221"/>
    </row>
    <row r="683" spans="1:53" ht="12.75">
      <c r="A683" s="221"/>
      <c r="B683" s="242"/>
      <c r="C683" s="242"/>
      <c r="D683" s="242"/>
      <c r="E683" s="242"/>
      <c r="F683" s="242"/>
      <c r="G683" s="242"/>
      <c r="H683" s="242"/>
      <c r="I683" s="242"/>
      <c r="J683" s="242"/>
      <c r="K683" s="242"/>
      <c r="L683" s="242"/>
      <c r="M683" s="242"/>
      <c r="N683" s="221"/>
      <c r="O683" s="221"/>
      <c r="P683" s="221"/>
      <c r="Q683" s="221"/>
      <c r="R683" s="221"/>
      <c r="S683" s="221"/>
      <c r="T683" s="221"/>
      <c r="U683" s="221"/>
      <c r="V683" s="221"/>
      <c r="W683" s="221"/>
      <c r="X683" s="221"/>
      <c r="Y683" s="221"/>
      <c r="AC683" s="221"/>
      <c r="AD683" s="221"/>
      <c r="AE683" s="221"/>
      <c r="AF683" s="221"/>
      <c r="AG683" s="221"/>
      <c r="AH683" s="221"/>
      <c r="AI683" s="221"/>
      <c r="AJ683" s="221"/>
      <c r="AK683" s="221"/>
      <c r="AL683" s="221"/>
      <c r="AM683" s="221"/>
      <c r="AN683" s="221"/>
      <c r="AO683" s="221"/>
      <c r="AP683" s="221"/>
      <c r="AQ683" s="221"/>
      <c r="AR683" s="221"/>
      <c r="AS683" s="221"/>
      <c r="AT683" s="221"/>
      <c r="AU683" s="221"/>
      <c r="AV683" s="221"/>
      <c r="AW683" s="221"/>
      <c r="AX683" s="221"/>
      <c r="AY683" s="221"/>
      <c r="AZ683" s="221"/>
      <c r="BA683" s="221"/>
    </row>
    <row r="684" spans="1:53" ht="12.75">
      <c r="A684" s="221"/>
      <c r="B684" s="242"/>
      <c r="C684" s="242"/>
      <c r="D684" s="242"/>
      <c r="E684" s="242"/>
      <c r="F684" s="242"/>
      <c r="G684" s="242"/>
      <c r="H684" s="242"/>
      <c r="I684" s="242"/>
      <c r="J684" s="242"/>
      <c r="K684" s="242"/>
      <c r="L684" s="242"/>
      <c r="M684" s="242"/>
      <c r="N684" s="221"/>
      <c r="O684" s="221"/>
      <c r="P684" s="221"/>
      <c r="Q684" s="221"/>
      <c r="R684" s="221"/>
      <c r="S684" s="221"/>
      <c r="T684" s="221"/>
      <c r="U684" s="221"/>
      <c r="V684" s="221"/>
      <c r="W684" s="221"/>
      <c r="X684" s="221"/>
      <c r="Y684" s="221"/>
      <c r="AC684" s="221"/>
      <c r="AD684" s="221"/>
      <c r="AE684" s="221"/>
      <c r="AF684" s="221"/>
      <c r="AG684" s="221"/>
      <c r="AH684" s="221"/>
      <c r="AI684" s="221"/>
      <c r="AJ684" s="221"/>
      <c r="AK684" s="221"/>
      <c r="AL684" s="221"/>
      <c r="AM684" s="221"/>
      <c r="AN684" s="221"/>
      <c r="AO684" s="221"/>
      <c r="AP684" s="221"/>
      <c r="AQ684" s="221"/>
      <c r="AR684" s="221"/>
      <c r="AS684" s="221"/>
      <c r="AT684" s="221"/>
      <c r="AU684" s="221"/>
      <c r="AV684" s="221"/>
      <c r="AW684" s="221"/>
      <c r="AX684" s="221"/>
      <c r="AY684" s="221"/>
      <c r="AZ684" s="221"/>
      <c r="BA684" s="221"/>
    </row>
    <row r="685" spans="1:53" ht="12.75">
      <c r="A685" s="221"/>
      <c r="B685" s="242"/>
      <c r="C685" s="242"/>
      <c r="D685" s="242"/>
      <c r="E685" s="242"/>
      <c r="F685" s="242"/>
      <c r="G685" s="242"/>
      <c r="H685" s="242"/>
      <c r="I685" s="242"/>
      <c r="J685" s="242"/>
      <c r="K685" s="242"/>
      <c r="L685" s="242"/>
      <c r="M685" s="242"/>
      <c r="N685" s="221"/>
      <c r="O685" s="221"/>
      <c r="P685" s="221"/>
      <c r="Q685" s="221"/>
      <c r="R685" s="221"/>
      <c r="S685" s="221"/>
      <c r="T685" s="221"/>
      <c r="U685" s="221"/>
      <c r="V685" s="221"/>
      <c r="W685" s="221"/>
      <c r="X685" s="221"/>
      <c r="Y685" s="221"/>
      <c r="AC685" s="221"/>
      <c r="AD685" s="221"/>
      <c r="AE685" s="221"/>
      <c r="AF685" s="221"/>
      <c r="AG685" s="221"/>
      <c r="AH685" s="221"/>
      <c r="AI685" s="221"/>
      <c r="AJ685" s="221"/>
      <c r="AK685" s="221"/>
      <c r="AL685" s="221"/>
      <c r="AM685" s="221"/>
      <c r="AN685" s="221"/>
      <c r="AO685" s="221"/>
      <c r="AP685" s="221"/>
      <c r="AQ685" s="221"/>
      <c r="AR685" s="221"/>
      <c r="AS685" s="221"/>
      <c r="AT685" s="221"/>
      <c r="AU685" s="221"/>
      <c r="AV685" s="221"/>
      <c r="AW685" s="221"/>
      <c r="AX685" s="221"/>
      <c r="AY685" s="221"/>
      <c r="AZ685" s="221"/>
      <c r="BA685" s="221"/>
    </row>
    <row r="686" spans="1:53" ht="12.75">
      <c r="A686" s="221"/>
      <c r="B686" s="242"/>
      <c r="C686" s="242"/>
      <c r="D686" s="242"/>
      <c r="E686" s="242"/>
      <c r="F686" s="242"/>
      <c r="G686" s="242"/>
      <c r="H686" s="242"/>
      <c r="I686" s="242"/>
      <c r="J686" s="242"/>
      <c r="K686" s="242"/>
      <c r="L686" s="242"/>
      <c r="M686" s="242"/>
      <c r="N686" s="221"/>
      <c r="O686" s="221"/>
      <c r="P686" s="221"/>
      <c r="Q686" s="221"/>
      <c r="R686" s="221"/>
      <c r="S686" s="221"/>
      <c r="T686" s="221"/>
      <c r="U686" s="221"/>
      <c r="V686" s="221"/>
      <c r="W686" s="221"/>
      <c r="X686" s="221"/>
      <c r="Y686" s="221"/>
      <c r="AC686" s="221"/>
      <c r="AD686" s="221"/>
      <c r="AE686" s="221"/>
      <c r="AF686" s="221"/>
      <c r="AG686" s="221"/>
      <c r="AH686" s="221"/>
      <c r="AI686" s="221"/>
      <c r="AJ686" s="221"/>
      <c r="AK686" s="221"/>
      <c r="AL686" s="221"/>
      <c r="AM686" s="221"/>
      <c r="AN686" s="221"/>
      <c r="AO686" s="221"/>
      <c r="AP686" s="221"/>
      <c r="AQ686" s="221"/>
      <c r="AR686" s="221"/>
      <c r="AS686" s="221"/>
      <c r="AT686" s="221"/>
      <c r="AU686" s="221"/>
      <c r="AV686" s="221"/>
      <c r="AW686" s="221"/>
      <c r="AX686" s="221"/>
      <c r="AY686" s="221"/>
      <c r="AZ686" s="221"/>
      <c r="BA686" s="221"/>
    </row>
    <row r="687" spans="1:53" ht="12.75">
      <c r="A687" s="221"/>
      <c r="B687" s="242"/>
      <c r="C687" s="242"/>
      <c r="D687" s="242"/>
      <c r="E687" s="242"/>
      <c r="F687" s="242"/>
      <c r="G687" s="242"/>
      <c r="H687" s="242"/>
      <c r="I687" s="242"/>
      <c r="J687" s="242"/>
      <c r="K687" s="242"/>
      <c r="L687" s="242"/>
      <c r="M687" s="242"/>
      <c r="N687" s="221"/>
      <c r="O687" s="221"/>
      <c r="P687" s="221"/>
      <c r="Q687" s="221"/>
      <c r="R687" s="221"/>
      <c r="S687" s="221"/>
      <c r="T687" s="221"/>
      <c r="U687" s="221"/>
      <c r="V687" s="221"/>
      <c r="W687" s="221"/>
      <c r="X687" s="221"/>
      <c r="Y687" s="221"/>
      <c r="AC687" s="221"/>
      <c r="AD687" s="221"/>
      <c r="AE687" s="221"/>
      <c r="AF687" s="221"/>
      <c r="AG687" s="221"/>
      <c r="AH687" s="221"/>
      <c r="AI687" s="221"/>
      <c r="AJ687" s="221"/>
      <c r="AK687" s="221"/>
      <c r="AL687" s="221"/>
      <c r="AM687" s="221"/>
      <c r="AN687" s="221"/>
      <c r="AO687" s="221"/>
      <c r="AP687" s="221"/>
      <c r="AQ687" s="221"/>
      <c r="AR687" s="221"/>
      <c r="AS687" s="221"/>
      <c r="AT687" s="221"/>
      <c r="AU687" s="221"/>
      <c r="AV687" s="221"/>
      <c r="AW687" s="221"/>
      <c r="AX687" s="221"/>
      <c r="AY687" s="221"/>
      <c r="AZ687" s="221"/>
      <c r="BA687" s="221"/>
    </row>
    <row r="688" spans="1:53" ht="12.75">
      <c r="A688" s="221"/>
      <c r="B688" s="242"/>
      <c r="C688" s="242"/>
      <c r="D688" s="242"/>
      <c r="E688" s="242"/>
      <c r="F688" s="242"/>
      <c r="G688" s="242"/>
      <c r="H688" s="242"/>
      <c r="I688" s="242"/>
      <c r="J688" s="242"/>
      <c r="K688" s="242"/>
      <c r="L688" s="242"/>
      <c r="M688" s="242"/>
      <c r="N688" s="221"/>
      <c r="O688" s="221"/>
      <c r="P688" s="221"/>
      <c r="Q688" s="221"/>
      <c r="R688" s="221"/>
      <c r="S688" s="221"/>
      <c r="T688" s="221"/>
      <c r="U688" s="221"/>
      <c r="V688" s="221"/>
      <c r="W688" s="221"/>
      <c r="X688" s="221"/>
      <c r="Y688" s="221"/>
      <c r="AC688" s="221"/>
      <c r="AD688" s="221"/>
      <c r="AE688" s="221"/>
      <c r="AF688" s="221"/>
      <c r="AG688" s="221"/>
      <c r="AH688" s="221"/>
      <c r="AI688" s="221"/>
      <c r="AJ688" s="221"/>
      <c r="AK688" s="221"/>
      <c r="AL688" s="221"/>
      <c r="AM688" s="221"/>
      <c r="AN688" s="221"/>
      <c r="AO688" s="221"/>
      <c r="AP688" s="221"/>
      <c r="AQ688" s="221"/>
      <c r="AR688" s="221"/>
      <c r="AS688" s="221"/>
      <c r="AT688" s="221"/>
      <c r="AU688" s="221"/>
      <c r="AV688" s="221"/>
      <c r="AW688" s="221"/>
      <c r="AX688" s="221"/>
      <c r="AY688" s="221"/>
      <c r="AZ688" s="221"/>
      <c r="BA688" s="221"/>
    </row>
    <row r="689" spans="1:53" ht="12.75">
      <c r="A689" s="221"/>
      <c r="B689" s="242"/>
      <c r="C689" s="242"/>
      <c r="D689" s="242"/>
      <c r="E689" s="242"/>
      <c r="F689" s="242"/>
      <c r="G689" s="242"/>
      <c r="H689" s="242"/>
      <c r="I689" s="242"/>
      <c r="J689" s="242"/>
      <c r="K689" s="242"/>
      <c r="L689" s="242"/>
      <c r="M689" s="242"/>
      <c r="N689" s="221"/>
      <c r="O689" s="221"/>
      <c r="P689" s="221"/>
      <c r="Q689" s="221"/>
      <c r="R689" s="221"/>
      <c r="S689" s="221"/>
      <c r="T689" s="221"/>
      <c r="U689" s="221"/>
      <c r="V689" s="221"/>
      <c r="W689" s="221"/>
      <c r="X689" s="221"/>
      <c r="Y689" s="221"/>
      <c r="AC689" s="221"/>
      <c r="AD689" s="221"/>
      <c r="AE689" s="221"/>
      <c r="AF689" s="221"/>
      <c r="AG689" s="221"/>
      <c r="AH689" s="221"/>
      <c r="AI689" s="221"/>
      <c r="AJ689" s="221"/>
      <c r="AK689" s="221"/>
      <c r="AL689" s="221"/>
      <c r="AM689" s="221"/>
      <c r="AN689" s="221"/>
      <c r="AO689" s="221"/>
      <c r="AP689" s="221"/>
      <c r="AQ689" s="221"/>
      <c r="AR689" s="221"/>
      <c r="AS689" s="221"/>
      <c r="AT689" s="221"/>
      <c r="AU689" s="221"/>
      <c r="AV689" s="221"/>
      <c r="AW689" s="221"/>
      <c r="AX689" s="221"/>
      <c r="AY689" s="221"/>
      <c r="AZ689" s="221"/>
      <c r="BA689" s="221"/>
    </row>
    <row r="690" spans="1:53" ht="12.75">
      <c r="A690" s="221"/>
      <c r="B690" s="242"/>
      <c r="C690" s="242"/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21"/>
      <c r="O690" s="221"/>
      <c r="P690" s="221"/>
      <c r="Q690" s="221"/>
      <c r="R690" s="221"/>
      <c r="S690" s="221"/>
      <c r="T690" s="221"/>
      <c r="U690" s="221"/>
      <c r="V690" s="221"/>
      <c r="W690" s="221"/>
      <c r="X690" s="221"/>
      <c r="Y690" s="221"/>
      <c r="AC690" s="221"/>
      <c r="AD690" s="221"/>
      <c r="AE690" s="221"/>
      <c r="AF690" s="221"/>
      <c r="AG690" s="221"/>
      <c r="AH690" s="221"/>
      <c r="AI690" s="221"/>
      <c r="AJ690" s="221"/>
      <c r="AK690" s="221"/>
      <c r="AL690" s="221"/>
      <c r="AM690" s="221"/>
      <c r="AN690" s="221"/>
      <c r="AO690" s="221"/>
      <c r="AP690" s="221"/>
      <c r="AQ690" s="221"/>
      <c r="AR690" s="221"/>
      <c r="AS690" s="221"/>
      <c r="AT690" s="221"/>
      <c r="AU690" s="221"/>
      <c r="AV690" s="221"/>
      <c r="AW690" s="221"/>
      <c r="AX690" s="221"/>
      <c r="AY690" s="221"/>
      <c r="AZ690" s="221"/>
      <c r="BA690" s="221"/>
    </row>
    <row r="691" spans="1:53" ht="12.75">
      <c r="A691" s="221"/>
      <c r="B691" s="242"/>
      <c r="C691" s="242"/>
      <c r="D691" s="242"/>
      <c r="E691" s="242"/>
      <c r="F691" s="242"/>
      <c r="G691" s="242"/>
      <c r="H691" s="242"/>
      <c r="I691" s="242"/>
      <c r="J691" s="242"/>
      <c r="K691" s="242"/>
      <c r="L691" s="242"/>
      <c r="M691" s="242"/>
      <c r="N691" s="221"/>
      <c r="O691" s="221"/>
      <c r="P691" s="221"/>
      <c r="Q691" s="221"/>
      <c r="R691" s="221"/>
      <c r="S691" s="221"/>
      <c r="T691" s="221"/>
      <c r="U691" s="221"/>
      <c r="V691" s="221"/>
      <c r="W691" s="221"/>
      <c r="X691" s="221"/>
      <c r="Y691" s="221"/>
      <c r="AC691" s="221"/>
      <c r="AD691" s="221"/>
      <c r="AE691" s="221"/>
      <c r="AF691" s="221"/>
      <c r="AG691" s="221"/>
      <c r="AH691" s="221"/>
      <c r="AI691" s="221"/>
      <c r="AJ691" s="221"/>
      <c r="AK691" s="221"/>
      <c r="AL691" s="221"/>
      <c r="AM691" s="221"/>
      <c r="AN691" s="221"/>
      <c r="AO691" s="221"/>
      <c r="AP691" s="221"/>
      <c r="AQ691" s="221"/>
      <c r="AR691" s="221"/>
      <c r="AS691" s="221"/>
      <c r="AT691" s="221"/>
      <c r="AU691" s="221"/>
      <c r="AV691" s="221"/>
      <c r="AW691" s="221"/>
      <c r="AX691" s="221"/>
      <c r="AY691" s="221"/>
      <c r="AZ691" s="221"/>
      <c r="BA691" s="221"/>
    </row>
    <row r="692" spans="1:53" ht="12.75">
      <c r="A692" s="221"/>
      <c r="B692" s="242"/>
      <c r="C692" s="242"/>
      <c r="D692" s="242"/>
      <c r="E692" s="242"/>
      <c r="F692" s="242"/>
      <c r="G692" s="242"/>
      <c r="H692" s="242"/>
      <c r="I692" s="242"/>
      <c r="J692" s="242"/>
      <c r="K692" s="242"/>
      <c r="L692" s="242"/>
      <c r="M692" s="242"/>
      <c r="N692" s="221"/>
      <c r="O692" s="221"/>
      <c r="P692" s="221"/>
      <c r="Q692" s="221"/>
      <c r="R692" s="221"/>
      <c r="S692" s="221"/>
      <c r="T692" s="221"/>
      <c r="U692" s="221"/>
      <c r="V692" s="221"/>
      <c r="W692" s="221"/>
      <c r="X692" s="221"/>
      <c r="Y692" s="221"/>
      <c r="AC692" s="221"/>
      <c r="AD692" s="221"/>
      <c r="AE692" s="221"/>
      <c r="AF692" s="221"/>
      <c r="AG692" s="221"/>
      <c r="AH692" s="221"/>
      <c r="AI692" s="221"/>
      <c r="AJ692" s="221"/>
      <c r="AK692" s="221"/>
      <c r="AL692" s="221"/>
      <c r="AM692" s="221"/>
      <c r="AN692" s="221"/>
      <c r="AO692" s="221"/>
      <c r="AP692" s="221"/>
      <c r="AQ692" s="221"/>
      <c r="AR692" s="221"/>
      <c r="AS692" s="221"/>
      <c r="AT692" s="221"/>
      <c r="AU692" s="221"/>
      <c r="AV692" s="221"/>
      <c r="AW692" s="221"/>
      <c r="AX692" s="221"/>
      <c r="AY692" s="221"/>
      <c r="AZ692" s="221"/>
      <c r="BA692" s="221"/>
    </row>
    <row r="693" spans="1:53" ht="12.75">
      <c r="A693" s="221"/>
      <c r="B693" s="242"/>
      <c r="C693" s="242"/>
      <c r="D693" s="242"/>
      <c r="E693" s="242"/>
      <c r="F693" s="242"/>
      <c r="G693" s="242"/>
      <c r="H693" s="242"/>
      <c r="I693" s="242"/>
      <c r="J693" s="242"/>
      <c r="K693" s="242"/>
      <c r="L693" s="242"/>
      <c r="M693" s="242"/>
      <c r="N693" s="221"/>
      <c r="O693" s="221"/>
      <c r="P693" s="221"/>
      <c r="Q693" s="221"/>
      <c r="R693" s="221"/>
      <c r="S693" s="221"/>
      <c r="T693" s="221"/>
      <c r="U693" s="221"/>
      <c r="V693" s="221"/>
      <c r="W693" s="221"/>
      <c r="X693" s="221"/>
      <c r="Y693" s="221"/>
      <c r="AC693" s="221"/>
      <c r="AD693" s="221"/>
      <c r="AE693" s="221"/>
      <c r="AF693" s="221"/>
      <c r="AG693" s="221"/>
      <c r="AH693" s="221"/>
      <c r="AI693" s="221"/>
      <c r="AJ693" s="221"/>
      <c r="AK693" s="221"/>
      <c r="AL693" s="221"/>
      <c r="AM693" s="221"/>
      <c r="AN693" s="221"/>
      <c r="AO693" s="221"/>
      <c r="AP693" s="221"/>
      <c r="AQ693" s="221"/>
      <c r="AR693" s="221"/>
      <c r="AS693" s="221"/>
      <c r="AT693" s="221"/>
      <c r="AU693" s="221"/>
      <c r="AV693" s="221"/>
      <c r="AW693" s="221"/>
      <c r="AX693" s="221"/>
      <c r="AY693" s="221"/>
      <c r="AZ693" s="221"/>
      <c r="BA693" s="221"/>
    </row>
    <row r="694" spans="1:53" ht="12.75">
      <c r="A694" s="221"/>
      <c r="B694" s="242"/>
      <c r="C694" s="242"/>
      <c r="D694" s="242"/>
      <c r="E694" s="242"/>
      <c r="F694" s="242"/>
      <c r="G694" s="242"/>
      <c r="H694" s="242"/>
      <c r="I694" s="242"/>
      <c r="J694" s="242"/>
      <c r="K694" s="242"/>
      <c r="L694" s="242"/>
      <c r="M694" s="242"/>
      <c r="N694" s="221"/>
      <c r="O694" s="221"/>
      <c r="P694" s="221"/>
      <c r="Q694" s="221"/>
      <c r="R694" s="221"/>
      <c r="S694" s="221"/>
      <c r="T694" s="221"/>
      <c r="U694" s="221"/>
      <c r="V694" s="221"/>
      <c r="W694" s="221"/>
      <c r="X694" s="221"/>
      <c r="Y694" s="221"/>
      <c r="AC694" s="221"/>
      <c r="AD694" s="221"/>
      <c r="AE694" s="221"/>
      <c r="AF694" s="221"/>
      <c r="AG694" s="221"/>
      <c r="AH694" s="221"/>
      <c r="AI694" s="221"/>
      <c r="AJ694" s="221"/>
      <c r="AK694" s="221"/>
      <c r="AL694" s="221"/>
      <c r="AM694" s="221"/>
      <c r="AN694" s="221"/>
      <c r="AO694" s="221"/>
      <c r="AP694" s="221"/>
      <c r="AQ694" s="221"/>
      <c r="AR694" s="221"/>
      <c r="AS694" s="221"/>
      <c r="AT694" s="221"/>
      <c r="AU694" s="221"/>
      <c r="AV694" s="221"/>
      <c r="AW694" s="221"/>
      <c r="AX694" s="221"/>
      <c r="AY694" s="221"/>
      <c r="AZ694" s="221"/>
      <c r="BA694" s="221"/>
    </row>
    <row r="695" spans="1:53" ht="12.75">
      <c r="A695" s="221"/>
      <c r="B695" s="242"/>
      <c r="C695" s="242"/>
      <c r="D695" s="242"/>
      <c r="E695" s="242"/>
      <c r="F695" s="242"/>
      <c r="G695" s="242"/>
      <c r="H695" s="242"/>
      <c r="I695" s="242"/>
      <c r="J695" s="242"/>
      <c r="K695" s="242"/>
      <c r="L695" s="242"/>
      <c r="M695" s="242"/>
      <c r="N695" s="221"/>
      <c r="O695" s="221"/>
      <c r="P695" s="221"/>
      <c r="Q695" s="221"/>
      <c r="R695" s="221"/>
      <c r="S695" s="221"/>
      <c r="T695" s="221"/>
      <c r="U695" s="221"/>
      <c r="V695" s="221"/>
      <c r="W695" s="221"/>
      <c r="X695" s="221"/>
      <c r="Y695" s="221"/>
      <c r="AC695" s="221"/>
      <c r="AD695" s="221"/>
      <c r="AE695" s="221"/>
      <c r="AF695" s="221"/>
      <c r="AG695" s="221"/>
      <c r="AH695" s="221"/>
      <c r="AI695" s="221"/>
      <c r="AJ695" s="221"/>
      <c r="AK695" s="221"/>
      <c r="AL695" s="221"/>
      <c r="AM695" s="221"/>
      <c r="AN695" s="221"/>
      <c r="AO695" s="221"/>
      <c r="AP695" s="221"/>
      <c r="AQ695" s="221"/>
      <c r="AR695" s="221"/>
      <c r="AS695" s="221"/>
      <c r="AT695" s="221"/>
      <c r="AU695" s="221"/>
      <c r="AV695" s="221"/>
      <c r="AW695" s="221"/>
      <c r="AX695" s="221"/>
      <c r="AY695" s="221"/>
      <c r="AZ695" s="221"/>
      <c r="BA695" s="221"/>
    </row>
    <row r="696" spans="1:53" ht="12.75">
      <c r="A696" s="221"/>
      <c r="B696" s="242"/>
      <c r="C696" s="242"/>
      <c r="D696" s="242"/>
      <c r="E696" s="242"/>
      <c r="F696" s="242"/>
      <c r="G696" s="242"/>
      <c r="H696" s="242"/>
      <c r="I696" s="242"/>
      <c r="J696" s="242"/>
      <c r="K696" s="242"/>
      <c r="L696" s="242"/>
      <c r="M696" s="242"/>
      <c r="N696" s="221"/>
      <c r="O696" s="221"/>
      <c r="P696" s="221"/>
      <c r="Q696" s="221"/>
      <c r="R696" s="221"/>
      <c r="S696" s="221"/>
      <c r="T696" s="221"/>
      <c r="U696" s="221"/>
      <c r="V696" s="221"/>
      <c r="W696" s="221"/>
      <c r="X696" s="221"/>
      <c r="Y696" s="221"/>
      <c r="AC696" s="221"/>
      <c r="AD696" s="221"/>
      <c r="AE696" s="221"/>
      <c r="AF696" s="221"/>
      <c r="AG696" s="221"/>
      <c r="AH696" s="221"/>
      <c r="AI696" s="221"/>
      <c r="AJ696" s="221"/>
      <c r="AK696" s="221"/>
      <c r="AL696" s="221"/>
      <c r="AM696" s="221"/>
      <c r="AN696" s="221"/>
      <c r="AO696" s="221"/>
      <c r="AP696" s="221"/>
      <c r="AQ696" s="221"/>
      <c r="AR696" s="221"/>
      <c r="AS696" s="221"/>
      <c r="AT696" s="221"/>
      <c r="AU696" s="221"/>
      <c r="AV696" s="221"/>
      <c r="AW696" s="221"/>
      <c r="AX696" s="221"/>
      <c r="AY696" s="221"/>
      <c r="AZ696" s="221"/>
      <c r="BA696" s="221"/>
    </row>
    <row r="697" spans="1:53" ht="12.75">
      <c r="A697" s="221"/>
      <c r="B697" s="242"/>
      <c r="C697" s="242"/>
      <c r="D697" s="242"/>
      <c r="E697" s="242"/>
      <c r="F697" s="242"/>
      <c r="G697" s="242"/>
      <c r="H697" s="242"/>
      <c r="I697" s="242"/>
      <c r="J697" s="242"/>
      <c r="K697" s="242"/>
      <c r="L697" s="242"/>
      <c r="M697" s="242"/>
      <c r="N697" s="221"/>
      <c r="O697" s="221"/>
      <c r="P697" s="221"/>
      <c r="Q697" s="221"/>
      <c r="R697" s="221"/>
      <c r="S697" s="221"/>
      <c r="T697" s="221"/>
      <c r="U697" s="221"/>
      <c r="V697" s="221"/>
      <c r="W697" s="221"/>
      <c r="X697" s="221"/>
      <c r="Y697" s="221"/>
      <c r="AC697" s="221"/>
      <c r="AD697" s="221"/>
      <c r="AE697" s="221"/>
      <c r="AF697" s="221"/>
      <c r="AG697" s="221"/>
      <c r="AH697" s="221"/>
      <c r="AI697" s="221"/>
      <c r="AJ697" s="221"/>
      <c r="AK697" s="221"/>
      <c r="AL697" s="221"/>
      <c r="AM697" s="221"/>
      <c r="AN697" s="221"/>
      <c r="AO697" s="221"/>
      <c r="AP697" s="221"/>
      <c r="AQ697" s="221"/>
      <c r="AR697" s="221"/>
      <c r="AS697" s="221"/>
      <c r="AT697" s="221"/>
      <c r="AU697" s="221"/>
      <c r="AV697" s="221"/>
      <c r="AW697" s="221"/>
      <c r="AX697" s="221"/>
      <c r="AY697" s="221"/>
      <c r="AZ697" s="221"/>
      <c r="BA697" s="221"/>
    </row>
    <row r="698" spans="1:53" ht="12.75">
      <c r="A698" s="221"/>
      <c r="B698" s="242"/>
      <c r="C698" s="242"/>
      <c r="D698" s="242"/>
      <c r="E698" s="242"/>
      <c r="F698" s="242"/>
      <c r="G698" s="242"/>
      <c r="H698" s="242"/>
      <c r="I698" s="242"/>
      <c r="J698" s="242"/>
      <c r="K698" s="242"/>
      <c r="L698" s="242"/>
      <c r="M698" s="242"/>
      <c r="N698" s="221"/>
      <c r="O698" s="221"/>
      <c r="P698" s="221"/>
      <c r="Q698" s="221"/>
      <c r="R698" s="221"/>
      <c r="S698" s="221"/>
      <c r="T698" s="221"/>
      <c r="U698" s="221"/>
      <c r="V698" s="221"/>
      <c r="W698" s="221"/>
      <c r="X698" s="221"/>
      <c r="Y698" s="221"/>
      <c r="AC698" s="221"/>
      <c r="AD698" s="221"/>
      <c r="AE698" s="221"/>
      <c r="AF698" s="221"/>
      <c r="AG698" s="221"/>
      <c r="AH698" s="221"/>
      <c r="AI698" s="221"/>
      <c r="AJ698" s="221"/>
      <c r="AK698" s="221"/>
      <c r="AL698" s="221"/>
      <c r="AM698" s="221"/>
      <c r="AN698" s="221"/>
      <c r="AO698" s="221"/>
      <c r="AP698" s="221"/>
      <c r="AQ698" s="221"/>
      <c r="AR698" s="221"/>
      <c r="AS698" s="221"/>
      <c r="AT698" s="221"/>
      <c r="AU698" s="221"/>
      <c r="AV698" s="221"/>
      <c r="AW698" s="221"/>
      <c r="AX698" s="221"/>
      <c r="AY698" s="221"/>
      <c r="AZ698" s="221"/>
      <c r="BA698" s="221"/>
    </row>
    <row r="699" spans="1:53" ht="12.75">
      <c r="A699" s="221"/>
      <c r="B699" s="242"/>
      <c r="C699" s="242"/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1"/>
      <c r="AC699" s="221"/>
      <c r="AD699" s="221"/>
      <c r="AE699" s="221"/>
      <c r="AF699" s="221"/>
      <c r="AG699" s="221"/>
      <c r="AH699" s="221"/>
      <c r="AI699" s="221"/>
      <c r="AJ699" s="221"/>
      <c r="AK699" s="221"/>
      <c r="AL699" s="221"/>
      <c r="AM699" s="221"/>
      <c r="AN699" s="221"/>
      <c r="AO699" s="221"/>
      <c r="AP699" s="221"/>
      <c r="AQ699" s="221"/>
      <c r="AR699" s="221"/>
      <c r="AS699" s="221"/>
      <c r="AT699" s="221"/>
      <c r="AU699" s="221"/>
      <c r="AV699" s="221"/>
      <c r="AW699" s="221"/>
      <c r="AX699" s="221"/>
      <c r="AY699" s="221"/>
      <c r="AZ699" s="221"/>
      <c r="BA699" s="221"/>
    </row>
    <row r="700" spans="1:53" ht="12.75">
      <c r="A700" s="221"/>
      <c r="B700" s="242"/>
      <c r="C700" s="242"/>
      <c r="D700" s="242"/>
      <c r="E700" s="242"/>
      <c r="F700" s="242"/>
      <c r="G700" s="242"/>
      <c r="H700" s="242"/>
      <c r="I700" s="242"/>
      <c r="J700" s="242"/>
      <c r="K700" s="242"/>
      <c r="L700" s="242"/>
      <c r="M700" s="242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1"/>
      <c r="AC700" s="221"/>
      <c r="AD700" s="221"/>
      <c r="AE700" s="221"/>
      <c r="AF700" s="221"/>
      <c r="AG700" s="221"/>
      <c r="AH700" s="221"/>
      <c r="AI700" s="221"/>
      <c r="AJ700" s="221"/>
      <c r="AK700" s="221"/>
      <c r="AL700" s="221"/>
      <c r="AM700" s="221"/>
      <c r="AN700" s="221"/>
      <c r="AO700" s="221"/>
      <c r="AP700" s="221"/>
      <c r="AQ700" s="221"/>
      <c r="AR700" s="221"/>
      <c r="AS700" s="221"/>
      <c r="AT700" s="221"/>
      <c r="AU700" s="221"/>
      <c r="AV700" s="221"/>
      <c r="AW700" s="221"/>
      <c r="AX700" s="221"/>
      <c r="AY700" s="221"/>
      <c r="AZ700" s="221"/>
      <c r="BA700" s="221"/>
    </row>
    <row r="701" spans="1:53" ht="12.75">
      <c r="A701" s="221"/>
      <c r="B701" s="242"/>
      <c r="C701" s="242"/>
      <c r="D701" s="242"/>
      <c r="E701" s="242"/>
      <c r="F701" s="242"/>
      <c r="G701" s="242"/>
      <c r="H701" s="242"/>
      <c r="I701" s="242"/>
      <c r="J701" s="242"/>
      <c r="K701" s="242"/>
      <c r="L701" s="242"/>
      <c r="M701" s="242"/>
      <c r="N701" s="221"/>
      <c r="O701" s="221"/>
      <c r="P701" s="221"/>
      <c r="Q701" s="221"/>
      <c r="R701" s="221"/>
      <c r="S701" s="221"/>
      <c r="T701" s="221"/>
      <c r="U701" s="221"/>
      <c r="V701" s="221"/>
      <c r="W701" s="221"/>
      <c r="X701" s="221"/>
      <c r="Y701" s="221"/>
      <c r="AC701" s="221"/>
      <c r="AD701" s="221"/>
      <c r="AE701" s="221"/>
      <c r="AF701" s="221"/>
      <c r="AG701" s="221"/>
      <c r="AH701" s="221"/>
      <c r="AI701" s="221"/>
      <c r="AJ701" s="221"/>
      <c r="AK701" s="221"/>
      <c r="AL701" s="221"/>
      <c r="AM701" s="221"/>
      <c r="AN701" s="221"/>
      <c r="AO701" s="221"/>
      <c r="AP701" s="221"/>
      <c r="AQ701" s="221"/>
      <c r="AR701" s="221"/>
      <c r="AS701" s="221"/>
      <c r="AT701" s="221"/>
      <c r="AU701" s="221"/>
      <c r="AV701" s="221"/>
      <c r="AW701" s="221"/>
      <c r="AX701" s="221"/>
      <c r="AY701" s="221"/>
      <c r="AZ701" s="221"/>
      <c r="BA701" s="221"/>
    </row>
    <row r="702" spans="1:53" ht="12.75">
      <c r="A702" s="221"/>
      <c r="B702" s="242"/>
      <c r="C702" s="242"/>
      <c r="D702" s="242"/>
      <c r="E702" s="242"/>
      <c r="F702" s="242"/>
      <c r="G702" s="242"/>
      <c r="H702" s="242"/>
      <c r="I702" s="242"/>
      <c r="J702" s="242"/>
      <c r="K702" s="242"/>
      <c r="L702" s="242"/>
      <c r="M702" s="242"/>
      <c r="N702" s="221"/>
      <c r="O702" s="221"/>
      <c r="P702" s="221"/>
      <c r="Q702" s="221"/>
      <c r="R702" s="221"/>
      <c r="S702" s="221"/>
      <c r="T702" s="221"/>
      <c r="U702" s="221"/>
      <c r="V702" s="221"/>
      <c r="W702" s="221"/>
      <c r="X702" s="221"/>
      <c r="Y702" s="221"/>
      <c r="AC702" s="221"/>
      <c r="AD702" s="221"/>
      <c r="AE702" s="221"/>
      <c r="AF702" s="221"/>
      <c r="AG702" s="221"/>
      <c r="AH702" s="221"/>
      <c r="AI702" s="221"/>
      <c r="AJ702" s="221"/>
      <c r="AK702" s="221"/>
      <c r="AL702" s="221"/>
      <c r="AM702" s="221"/>
      <c r="AN702" s="221"/>
      <c r="AO702" s="221"/>
      <c r="AP702" s="221"/>
      <c r="AQ702" s="221"/>
      <c r="AR702" s="221"/>
      <c r="AS702" s="221"/>
      <c r="AT702" s="221"/>
      <c r="AU702" s="221"/>
      <c r="AV702" s="221"/>
      <c r="AW702" s="221"/>
      <c r="AX702" s="221"/>
      <c r="AY702" s="221"/>
      <c r="AZ702" s="221"/>
      <c r="BA702" s="221"/>
    </row>
    <row r="703" spans="1:53" ht="12.75">
      <c r="A703" s="221"/>
      <c r="B703" s="242"/>
      <c r="C703" s="242"/>
      <c r="D703" s="242"/>
      <c r="E703" s="242"/>
      <c r="F703" s="242"/>
      <c r="G703" s="242"/>
      <c r="H703" s="242"/>
      <c r="I703" s="242"/>
      <c r="J703" s="242"/>
      <c r="K703" s="242"/>
      <c r="L703" s="242"/>
      <c r="M703" s="242"/>
      <c r="N703" s="221"/>
      <c r="O703" s="221"/>
      <c r="P703" s="221"/>
      <c r="Q703" s="221"/>
      <c r="R703" s="221"/>
      <c r="S703" s="221"/>
      <c r="T703" s="221"/>
      <c r="U703" s="221"/>
      <c r="V703" s="221"/>
      <c r="W703" s="221"/>
      <c r="X703" s="221"/>
      <c r="Y703" s="221"/>
      <c r="AC703" s="221"/>
      <c r="AD703" s="221"/>
      <c r="AE703" s="221"/>
      <c r="AF703" s="221"/>
      <c r="AG703" s="221"/>
      <c r="AH703" s="221"/>
      <c r="AI703" s="221"/>
      <c r="AJ703" s="221"/>
      <c r="AK703" s="221"/>
      <c r="AL703" s="221"/>
      <c r="AM703" s="221"/>
      <c r="AN703" s="221"/>
      <c r="AO703" s="221"/>
      <c r="AP703" s="221"/>
      <c r="AQ703" s="221"/>
      <c r="AR703" s="221"/>
      <c r="AS703" s="221"/>
      <c r="AT703" s="221"/>
      <c r="AU703" s="221"/>
      <c r="AV703" s="221"/>
      <c r="AW703" s="221"/>
      <c r="AX703" s="221"/>
      <c r="AY703" s="221"/>
      <c r="AZ703" s="221"/>
      <c r="BA703" s="221"/>
    </row>
    <row r="704" spans="1:53" ht="12.75">
      <c r="A704" s="221"/>
      <c r="B704" s="242"/>
      <c r="C704" s="242"/>
      <c r="D704" s="242"/>
      <c r="E704" s="242"/>
      <c r="F704" s="242"/>
      <c r="G704" s="242"/>
      <c r="H704" s="242"/>
      <c r="I704" s="242"/>
      <c r="J704" s="242"/>
      <c r="K704" s="242"/>
      <c r="L704" s="242"/>
      <c r="M704" s="242"/>
      <c r="N704" s="221"/>
      <c r="O704" s="221"/>
      <c r="P704" s="221"/>
      <c r="Q704" s="221"/>
      <c r="R704" s="221"/>
      <c r="S704" s="221"/>
      <c r="T704" s="221"/>
      <c r="U704" s="221"/>
      <c r="V704" s="221"/>
      <c r="W704" s="221"/>
      <c r="X704" s="221"/>
      <c r="Y704" s="221"/>
      <c r="AC704" s="221"/>
      <c r="AD704" s="221"/>
      <c r="AE704" s="221"/>
      <c r="AF704" s="221"/>
      <c r="AG704" s="221"/>
      <c r="AH704" s="221"/>
      <c r="AI704" s="221"/>
      <c r="AJ704" s="221"/>
      <c r="AK704" s="221"/>
      <c r="AL704" s="221"/>
      <c r="AM704" s="221"/>
      <c r="AN704" s="221"/>
      <c r="AO704" s="221"/>
      <c r="AP704" s="221"/>
      <c r="AQ704" s="221"/>
      <c r="AR704" s="221"/>
      <c r="AS704" s="221"/>
      <c r="AT704" s="221"/>
      <c r="AU704" s="221"/>
      <c r="AV704" s="221"/>
      <c r="AW704" s="221"/>
      <c r="AX704" s="221"/>
      <c r="AY704" s="221"/>
      <c r="AZ704" s="221"/>
      <c r="BA704" s="221"/>
    </row>
    <row r="705" spans="1:53" ht="12.75">
      <c r="A705" s="221"/>
      <c r="B705" s="242"/>
      <c r="C705" s="242"/>
      <c r="D705" s="242"/>
      <c r="E705" s="242"/>
      <c r="F705" s="242"/>
      <c r="G705" s="242"/>
      <c r="H705" s="242"/>
      <c r="I705" s="242"/>
      <c r="J705" s="242"/>
      <c r="K705" s="242"/>
      <c r="L705" s="242"/>
      <c r="M705" s="242"/>
      <c r="N705" s="221"/>
      <c r="O705" s="221"/>
      <c r="P705" s="221"/>
      <c r="Q705" s="221"/>
      <c r="R705" s="221"/>
      <c r="S705" s="221"/>
      <c r="T705" s="221"/>
      <c r="U705" s="221"/>
      <c r="V705" s="221"/>
      <c r="W705" s="221"/>
      <c r="X705" s="221"/>
      <c r="Y705" s="221"/>
      <c r="AC705" s="221"/>
      <c r="AD705" s="221"/>
      <c r="AE705" s="221"/>
      <c r="AF705" s="221"/>
      <c r="AG705" s="221"/>
      <c r="AH705" s="221"/>
      <c r="AI705" s="221"/>
      <c r="AJ705" s="221"/>
      <c r="AK705" s="221"/>
      <c r="AL705" s="221"/>
      <c r="AM705" s="221"/>
      <c r="AN705" s="221"/>
      <c r="AO705" s="221"/>
      <c r="AP705" s="221"/>
      <c r="AQ705" s="221"/>
      <c r="AR705" s="221"/>
      <c r="AS705" s="221"/>
      <c r="AT705" s="221"/>
      <c r="AU705" s="221"/>
      <c r="AV705" s="221"/>
      <c r="AW705" s="221"/>
      <c r="AX705" s="221"/>
      <c r="AY705" s="221"/>
      <c r="AZ705" s="221"/>
      <c r="BA705" s="221"/>
    </row>
    <row r="706" spans="1:53" ht="12.75">
      <c r="A706" s="221"/>
      <c r="B706" s="242"/>
      <c r="C706" s="242"/>
      <c r="D706" s="242"/>
      <c r="E706" s="242"/>
      <c r="F706" s="242"/>
      <c r="G706" s="242"/>
      <c r="H706" s="242"/>
      <c r="I706" s="242"/>
      <c r="J706" s="242"/>
      <c r="K706" s="242"/>
      <c r="L706" s="242"/>
      <c r="M706" s="242"/>
      <c r="N706" s="221"/>
      <c r="O706" s="221"/>
      <c r="P706" s="221"/>
      <c r="Q706" s="221"/>
      <c r="R706" s="221"/>
      <c r="S706" s="221"/>
      <c r="T706" s="221"/>
      <c r="U706" s="221"/>
      <c r="V706" s="221"/>
      <c r="W706" s="221"/>
      <c r="X706" s="221"/>
      <c r="Y706" s="221"/>
      <c r="AC706" s="221"/>
      <c r="AD706" s="221"/>
      <c r="AE706" s="221"/>
      <c r="AF706" s="221"/>
      <c r="AG706" s="221"/>
      <c r="AH706" s="221"/>
      <c r="AI706" s="221"/>
      <c r="AJ706" s="221"/>
      <c r="AK706" s="221"/>
      <c r="AL706" s="221"/>
      <c r="AM706" s="221"/>
      <c r="AN706" s="221"/>
      <c r="AO706" s="221"/>
      <c r="AP706" s="221"/>
      <c r="AQ706" s="221"/>
      <c r="AR706" s="221"/>
      <c r="AS706" s="221"/>
      <c r="AT706" s="221"/>
      <c r="AU706" s="221"/>
      <c r="AV706" s="221"/>
      <c r="AW706" s="221"/>
      <c r="AX706" s="221"/>
      <c r="AY706" s="221"/>
      <c r="AZ706" s="221"/>
      <c r="BA706" s="221"/>
    </row>
    <row r="707" spans="1:53" ht="12.75">
      <c r="A707" s="221"/>
      <c r="B707" s="242"/>
      <c r="C707" s="242"/>
      <c r="D707" s="242"/>
      <c r="E707" s="242"/>
      <c r="F707" s="242"/>
      <c r="G707" s="242"/>
      <c r="H707" s="242"/>
      <c r="I707" s="242"/>
      <c r="J707" s="242"/>
      <c r="K707" s="242"/>
      <c r="L707" s="242"/>
      <c r="M707" s="242"/>
      <c r="N707" s="221"/>
      <c r="O707" s="221"/>
      <c r="P707" s="221"/>
      <c r="Q707" s="221"/>
      <c r="R707" s="221"/>
      <c r="S707" s="221"/>
      <c r="T707" s="221"/>
      <c r="U707" s="221"/>
      <c r="V707" s="221"/>
      <c r="W707" s="221"/>
      <c r="X707" s="221"/>
      <c r="Y707" s="221"/>
      <c r="AC707" s="221"/>
      <c r="AD707" s="221"/>
      <c r="AE707" s="221"/>
      <c r="AF707" s="221"/>
      <c r="AG707" s="221"/>
      <c r="AH707" s="221"/>
      <c r="AI707" s="221"/>
      <c r="AJ707" s="221"/>
      <c r="AK707" s="221"/>
      <c r="AL707" s="221"/>
      <c r="AM707" s="221"/>
      <c r="AN707" s="221"/>
      <c r="AO707" s="221"/>
      <c r="AP707" s="221"/>
      <c r="AQ707" s="221"/>
      <c r="AR707" s="221"/>
      <c r="AS707" s="221"/>
      <c r="AT707" s="221"/>
      <c r="AU707" s="221"/>
      <c r="AV707" s="221"/>
      <c r="AW707" s="221"/>
      <c r="AX707" s="221"/>
      <c r="AY707" s="221"/>
      <c r="AZ707" s="221"/>
      <c r="BA707" s="221"/>
    </row>
    <row r="708" spans="1:53" ht="12.75">
      <c r="A708" s="221"/>
      <c r="B708" s="242"/>
      <c r="C708" s="242"/>
      <c r="D708" s="242"/>
      <c r="E708" s="242"/>
      <c r="F708" s="242"/>
      <c r="G708" s="242"/>
      <c r="H708" s="242"/>
      <c r="I708" s="242"/>
      <c r="J708" s="242"/>
      <c r="K708" s="242"/>
      <c r="L708" s="242"/>
      <c r="M708" s="242"/>
      <c r="N708" s="221"/>
      <c r="O708" s="221"/>
      <c r="P708" s="221"/>
      <c r="Q708" s="221"/>
      <c r="R708" s="221"/>
      <c r="S708" s="221"/>
      <c r="T708" s="221"/>
      <c r="U708" s="221"/>
      <c r="V708" s="221"/>
      <c r="W708" s="221"/>
      <c r="X708" s="221"/>
      <c r="Y708" s="221"/>
      <c r="AC708" s="221"/>
      <c r="AD708" s="221"/>
      <c r="AE708" s="221"/>
      <c r="AF708" s="221"/>
      <c r="AG708" s="221"/>
      <c r="AH708" s="221"/>
      <c r="AI708" s="221"/>
      <c r="AJ708" s="221"/>
      <c r="AK708" s="221"/>
      <c r="AL708" s="221"/>
      <c r="AM708" s="221"/>
      <c r="AN708" s="221"/>
      <c r="AO708" s="221"/>
      <c r="AP708" s="221"/>
      <c r="AQ708" s="221"/>
      <c r="AR708" s="221"/>
      <c r="AS708" s="221"/>
      <c r="AT708" s="221"/>
      <c r="AU708" s="221"/>
      <c r="AV708" s="221"/>
      <c r="AW708" s="221"/>
      <c r="AX708" s="221"/>
      <c r="AY708" s="221"/>
      <c r="AZ708" s="221"/>
      <c r="BA708" s="221"/>
    </row>
    <row r="709" spans="1:53" ht="12.75">
      <c r="A709" s="221"/>
      <c r="B709" s="242"/>
      <c r="C709" s="242"/>
      <c r="D709" s="242"/>
      <c r="E709" s="242"/>
      <c r="F709" s="242"/>
      <c r="G709" s="242"/>
      <c r="H709" s="242"/>
      <c r="I709" s="242"/>
      <c r="J709" s="242"/>
      <c r="K709" s="242"/>
      <c r="L709" s="242"/>
      <c r="M709" s="242"/>
      <c r="N709" s="221"/>
      <c r="O709" s="221"/>
      <c r="P709" s="221"/>
      <c r="Q709" s="221"/>
      <c r="R709" s="221"/>
      <c r="S709" s="221"/>
      <c r="T709" s="221"/>
      <c r="U709" s="221"/>
      <c r="V709" s="221"/>
      <c r="W709" s="221"/>
      <c r="X709" s="221"/>
      <c r="Y709" s="221"/>
      <c r="AC709" s="221"/>
      <c r="AD709" s="221"/>
      <c r="AE709" s="221"/>
      <c r="AF709" s="221"/>
      <c r="AG709" s="221"/>
      <c r="AH709" s="221"/>
      <c r="AI709" s="221"/>
      <c r="AJ709" s="221"/>
      <c r="AK709" s="221"/>
      <c r="AL709" s="221"/>
      <c r="AM709" s="221"/>
      <c r="AN709" s="221"/>
      <c r="AO709" s="221"/>
      <c r="AP709" s="221"/>
      <c r="AQ709" s="221"/>
      <c r="AR709" s="221"/>
      <c r="AS709" s="221"/>
      <c r="AT709" s="221"/>
      <c r="AU709" s="221"/>
      <c r="AV709" s="221"/>
      <c r="AW709" s="221"/>
      <c r="AX709" s="221"/>
      <c r="AY709" s="221"/>
      <c r="AZ709" s="221"/>
      <c r="BA709" s="221"/>
    </row>
    <row r="710" spans="1:53" ht="12.75">
      <c r="A710" s="221"/>
      <c r="B710" s="242"/>
      <c r="C710" s="242"/>
      <c r="D710" s="242"/>
      <c r="E710" s="242"/>
      <c r="F710" s="242"/>
      <c r="G710" s="242"/>
      <c r="H710" s="242"/>
      <c r="I710" s="242"/>
      <c r="J710" s="242"/>
      <c r="K710" s="242"/>
      <c r="L710" s="242"/>
      <c r="M710" s="242"/>
      <c r="N710" s="221"/>
      <c r="O710" s="221"/>
      <c r="P710" s="221"/>
      <c r="Q710" s="221"/>
      <c r="R710" s="221"/>
      <c r="S710" s="221"/>
      <c r="T710" s="221"/>
      <c r="U710" s="221"/>
      <c r="V710" s="221"/>
      <c r="W710" s="221"/>
      <c r="X710" s="221"/>
      <c r="Y710" s="221"/>
      <c r="AC710" s="221"/>
      <c r="AD710" s="221"/>
      <c r="AE710" s="221"/>
      <c r="AF710" s="221"/>
      <c r="AG710" s="221"/>
      <c r="AH710" s="221"/>
      <c r="AI710" s="221"/>
      <c r="AJ710" s="221"/>
      <c r="AK710" s="221"/>
      <c r="AL710" s="221"/>
      <c r="AM710" s="221"/>
      <c r="AN710" s="221"/>
      <c r="AO710" s="221"/>
      <c r="AP710" s="221"/>
      <c r="AQ710" s="221"/>
      <c r="AR710" s="221"/>
      <c r="AS710" s="221"/>
      <c r="AT710" s="221"/>
      <c r="AU710" s="221"/>
      <c r="AV710" s="221"/>
      <c r="AW710" s="221"/>
      <c r="AX710" s="221"/>
      <c r="AY710" s="221"/>
      <c r="AZ710" s="221"/>
      <c r="BA710" s="221"/>
    </row>
    <row r="711" spans="1:53" ht="12.75">
      <c r="A711" s="221"/>
      <c r="B711" s="242"/>
      <c r="C711" s="242"/>
      <c r="D711" s="242"/>
      <c r="E711" s="242"/>
      <c r="F711" s="242"/>
      <c r="G711" s="242"/>
      <c r="H711" s="242"/>
      <c r="I711" s="242"/>
      <c r="J711" s="242"/>
      <c r="K711" s="242"/>
      <c r="L711" s="242"/>
      <c r="M711" s="242"/>
      <c r="N711" s="221"/>
      <c r="O711" s="221"/>
      <c r="P711" s="221"/>
      <c r="Q711" s="221"/>
      <c r="R711" s="221"/>
      <c r="S711" s="221"/>
      <c r="T711" s="221"/>
      <c r="U711" s="221"/>
      <c r="V711" s="221"/>
      <c r="W711" s="221"/>
      <c r="X711" s="221"/>
      <c r="Y711" s="221"/>
      <c r="AC711" s="221"/>
      <c r="AD711" s="221"/>
      <c r="AE711" s="221"/>
      <c r="AF711" s="221"/>
      <c r="AG711" s="221"/>
      <c r="AH711" s="221"/>
      <c r="AI711" s="221"/>
      <c r="AJ711" s="221"/>
      <c r="AK711" s="221"/>
      <c r="AL711" s="221"/>
      <c r="AM711" s="221"/>
      <c r="AN711" s="221"/>
      <c r="AO711" s="221"/>
      <c r="AP711" s="221"/>
      <c r="AQ711" s="221"/>
      <c r="AR711" s="221"/>
      <c r="AS711" s="221"/>
      <c r="AT711" s="221"/>
      <c r="AU711" s="221"/>
      <c r="AV711" s="221"/>
      <c r="AW711" s="221"/>
      <c r="AX711" s="221"/>
      <c r="AY711" s="221"/>
      <c r="AZ711" s="221"/>
      <c r="BA711" s="221"/>
    </row>
    <row r="712" spans="1:53" ht="12.75">
      <c r="A712" s="221"/>
      <c r="B712" s="242"/>
      <c r="C712" s="242"/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21"/>
      <c r="O712" s="221"/>
      <c r="P712" s="221"/>
      <c r="Q712" s="221"/>
      <c r="R712" s="221"/>
      <c r="S712" s="221"/>
      <c r="T712" s="221"/>
      <c r="U712" s="221"/>
      <c r="V712" s="221"/>
      <c r="W712" s="221"/>
      <c r="X712" s="221"/>
      <c r="Y712" s="221"/>
      <c r="AC712" s="221"/>
      <c r="AD712" s="221"/>
      <c r="AE712" s="221"/>
      <c r="AF712" s="221"/>
      <c r="AG712" s="221"/>
      <c r="AH712" s="221"/>
      <c r="AI712" s="221"/>
      <c r="AJ712" s="221"/>
      <c r="AK712" s="221"/>
      <c r="AL712" s="221"/>
      <c r="AM712" s="221"/>
      <c r="AN712" s="221"/>
      <c r="AO712" s="221"/>
      <c r="AP712" s="221"/>
      <c r="AQ712" s="221"/>
      <c r="AR712" s="221"/>
      <c r="AS712" s="221"/>
      <c r="AT712" s="221"/>
      <c r="AU712" s="221"/>
      <c r="AV712" s="221"/>
      <c r="AW712" s="221"/>
      <c r="AX712" s="221"/>
      <c r="AY712" s="221"/>
      <c r="AZ712" s="221"/>
      <c r="BA712" s="221"/>
    </row>
    <row r="713" spans="1:53" ht="12.75">
      <c r="A713" s="221"/>
      <c r="B713" s="242"/>
      <c r="C713" s="242"/>
      <c r="D713" s="242"/>
      <c r="E713" s="242"/>
      <c r="F713" s="242"/>
      <c r="G713" s="242"/>
      <c r="H713" s="242"/>
      <c r="I713" s="242"/>
      <c r="J713" s="242"/>
      <c r="K713" s="242"/>
      <c r="L713" s="242"/>
      <c r="M713" s="242"/>
      <c r="N713" s="221"/>
      <c r="O713" s="221"/>
      <c r="P713" s="221"/>
      <c r="Q713" s="221"/>
      <c r="R713" s="221"/>
      <c r="S713" s="221"/>
      <c r="T713" s="221"/>
      <c r="U713" s="221"/>
      <c r="V713" s="221"/>
      <c r="W713" s="221"/>
      <c r="X713" s="221"/>
      <c r="Y713" s="221"/>
      <c r="AC713" s="221"/>
      <c r="AD713" s="221"/>
      <c r="AE713" s="221"/>
      <c r="AF713" s="221"/>
      <c r="AG713" s="221"/>
      <c r="AH713" s="221"/>
      <c r="AI713" s="221"/>
      <c r="AJ713" s="221"/>
      <c r="AK713" s="221"/>
      <c r="AL713" s="221"/>
      <c r="AM713" s="221"/>
      <c r="AN713" s="221"/>
      <c r="AO713" s="221"/>
      <c r="AP713" s="221"/>
      <c r="AQ713" s="221"/>
      <c r="AR713" s="221"/>
      <c r="AS713" s="221"/>
      <c r="AT713" s="221"/>
      <c r="AU713" s="221"/>
      <c r="AV713" s="221"/>
      <c r="AW713" s="221"/>
      <c r="AX713" s="221"/>
      <c r="AY713" s="221"/>
      <c r="AZ713" s="221"/>
      <c r="BA713" s="221"/>
    </row>
    <row r="714" spans="1:53" ht="12.75">
      <c r="A714" s="221"/>
      <c r="B714" s="242"/>
      <c r="C714" s="242"/>
      <c r="D714" s="242"/>
      <c r="E714" s="242"/>
      <c r="F714" s="242"/>
      <c r="G714" s="242"/>
      <c r="H714" s="242"/>
      <c r="I714" s="242"/>
      <c r="J714" s="242"/>
      <c r="K714" s="242"/>
      <c r="L714" s="242"/>
      <c r="M714" s="242"/>
      <c r="N714" s="221"/>
      <c r="O714" s="221"/>
      <c r="P714" s="221"/>
      <c r="Q714" s="221"/>
      <c r="R714" s="221"/>
      <c r="S714" s="221"/>
      <c r="T714" s="221"/>
      <c r="U714" s="221"/>
      <c r="V714" s="221"/>
      <c r="W714" s="221"/>
      <c r="X714" s="221"/>
      <c r="Y714" s="221"/>
      <c r="AC714" s="221"/>
      <c r="AD714" s="221"/>
      <c r="AE714" s="221"/>
      <c r="AF714" s="221"/>
      <c r="AG714" s="221"/>
      <c r="AH714" s="221"/>
      <c r="AI714" s="221"/>
      <c r="AJ714" s="221"/>
      <c r="AK714" s="221"/>
      <c r="AL714" s="221"/>
      <c r="AM714" s="221"/>
      <c r="AN714" s="221"/>
      <c r="AO714" s="221"/>
      <c r="AP714" s="221"/>
      <c r="AQ714" s="221"/>
      <c r="AR714" s="221"/>
      <c r="AS714" s="221"/>
      <c r="AT714" s="221"/>
      <c r="AU714" s="221"/>
      <c r="AV714" s="221"/>
      <c r="AW714" s="221"/>
      <c r="AX714" s="221"/>
      <c r="AY714" s="221"/>
      <c r="AZ714" s="221"/>
      <c r="BA714" s="221"/>
    </row>
    <row r="715" spans="1:53" ht="12.75">
      <c r="A715" s="221"/>
      <c r="B715" s="242"/>
      <c r="C715" s="242"/>
      <c r="D715" s="242"/>
      <c r="E715" s="242"/>
      <c r="F715" s="242"/>
      <c r="G715" s="242"/>
      <c r="H715" s="242"/>
      <c r="I715" s="242"/>
      <c r="J715" s="242"/>
      <c r="K715" s="242"/>
      <c r="L715" s="242"/>
      <c r="M715" s="242"/>
      <c r="N715" s="221"/>
      <c r="O715" s="221"/>
      <c r="P715" s="221"/>
      <c r="Q715" s="221"/>
      <c r="R715" s="221"/>
      <c r="S715" s="221"/>
      <c r="T715" s="221"/>
      <c r="U715" s="221"/>
      <c r="V715" s="221"/>
      <c r="W715" s="221"/>
      <c r="X715" s="221"/>
      <c r="Y715" s="221"/>
      <c r="AC715" s="221"/>
      <c r="AD715" s="221"/>
      <c r="AE715" s="221"/>
      <c r="AF715" s="221"/>
      <c r="AG715" s="221"/>
      <c r="AH715" s="221"/>
      <c r="AI715" s="221"/>
      <c r="AJ715" s="221"/>
      <c r="AK715" s="221"/>
      <c r="AL715" s="221"/>
      <c r="AM715" s="221"/>
      <c r="AN715" s="221"/>
      <c r="AO715" s="221"/>
      <c r="AP715" s="221"/>
      <c r="AQ715" s="221"/>
      <c r="AR715" s="221"/>
      <c r="AS715" s="221"/>
      <c r="AT715" s="221"/>
      <c r="AU715" s="221"/>
      <c r="AV715" s="221"/>
      <c r="AW715" s="221"/>
      <c r="AX715" s="221"/>
      <c r="AY715" s="221"/>
      <c r="AZ715" s="221"/>
      <c r="BA715" s="221"/>
    </row>
    <row r="716" spans="1:53" ht="12.75">
      <c r="A716" s="221"/>
      <c r="B716" s="242"/>
      <c r="C716" s="242"/>
      <c r="D716" s="242"/>
      <c r="E716" s="242"/>
      <c r="F716" s="242"/>
      <c r="G716" s="242"/>
      <c r="H716" s="242"/>
      <c r="I716" s="242"/>
      <c r="J716" s="242"/>
      <c r="K716" s="242"/>
      <c r="L716" s="242"/>
      <c r="M716" s="242"/>
      <c r="N716" s="221"/>
      <c r="O716" s="221"/>
      <c r="P716" s="221"/>
      <c r="Q716" s="221"/>
      <c r="R716" s="221"/>
      <c r="S716" s="221"/>
      <c r="T716" s="221"/>
      <c r="U716" s="221"/>
      <c r="V716" s="221"/>
      <c r="W716" s="221"/>
      <c r="X716" s="221"/>
      <c r="Y716" s="221"/>
      <c r="AC716" s="221"/>
      <c r="AD716" s="221"/>
      <c r="AE716" s="221"/>
      <c r="AF716" s="221"/>
      <c r="AG716" s="221"/>
      <c r="AH716" s="221"/>
      <c r="AI716" s="221"/>
      <c r="AJ716" s="221"/>
      <c r="AK716" s="221"/>
      <c r="AL716" s="221"/>
      <c r="AM716" s="221"/>
      <c r="AN716" s="221"/>
      <c r="AO716" s="221"/>
      <c r="AP716" s="221"/>
      <c r="AQ716" s="221"/>
      <c r="AR716" s="221"/>
      <c r="AS716" s="221"/>
      <c r="AT716" s="221"/>
      <c r="AU716" s="221"/>
      <c r="AV716" s="221"/>
      <c r="AW716" s="221"/>
      <c r="AX716" s="221"/>
      <c r="AY716" s="221"/>
      <c r="AZ716" s="221"/>
      <c r="BA716" s="221"/>
    </row>
    <row r="717" spans="1:53" ht="12.75">
      <c r="A717" s="221"/>
      <c r="B717" s="242"/>
      <c r="C717" s="242"/>
      <c r="D717" s="242"/>
      <c r="E717" s="242"/>
      <c r="F717" s="242"/>
      <c r="G717" s="242"/>
      <c r="H717" s="242"/>
      <c r="I717" s="242"/>
      <c r="J717" s="242"/>
      <c r="K717" s="242"/>
      <c r="L717" s="242"/>
      <c r="M717" s="242"/>
      <c r="N717" s="221"/>
      <c r="O717" s="221"/>
      <c r="P717" s="221"/>
      <c r="Q717" s="221"/>
      <c r="R717" s="221"/>
      <c r="S717" s="221"/>
      <c r="T717" s="221"/>
      <c r="U717" s="221"/>
      <c r="V717" s="221"/>
      <c r="W717" s="221"/>
      <c r="X717" s="221"/>
      <c r="Y717" s="221"/>
      <c r="AC717" s="221"/>
      <c r="AD717" s="221"/>
      <c r="AE717" s="221"/>
      <c r="AF717" s="221"/>
      <c r="AG717" s="221"/>
      <c r="AH717" s="221"/>
      <c r="AI717" s="221"/>
      <c r="AJ717" s="221"/>
      <c r="AK717" s="221"/>
      <c r="AL717" s="221"/>
      <c r="AM717" s="221"/>
      <c r="AN717" s="221"/>
      <c r="AO717" s="221"/>
      <c r="AP717" s="221"/>
      <c r="AQ717" s="221"/>
      <c r="AR717" s="221"/>
      <c r="AS717" s="221"/>
      <c r="AT717" s="221"/>
      <c r="AU717" s="221"/>
      <c r="AV717" s="221"/>
      <c r="AW717" s="221"/>
      <c r="AX717" s="221"/>
      <c r="AY717" s="221"/>
      <c r="AZ717" s="221"/>
      <c r="BA717" s="221"/>
    </row>
    <row r="718" spans="1:53" ht="12.75">
      <c r="A718" s="221"/>
      <c r="B718" s="242"/>
      <c r="C718" s="242"/>
      <c r="D718" s="242"/>
      <c r="E718" s="242"/>
      <c r="F718" s="242"/>
      <c r="G718" s="242"/>
      <c r="H718" s="242"/>
      <c r="I718" s="242"/>
      <c r="J718" s="242"/>
      <c r="K718" s="242"/>
      <c r="L718" s="242"/>
      <c r="M718" s="242"/>
      <c r="N718" s="221"/>
      <c r="O718" s="221"/>
      <c r="P718" s="221"/>
      <c r="Q718" s="221"/>
      <c r="R718" s="221"/>
      <c r="S718" s="221"/>
      <c r="T718" s="221"/>
      <c r="U718" s="221"/>
      <c r="V718" s="221"/>
      <c r="W718" s="221"/>
      <c r="X718" s="221"/>
      <c r="Y718" s="221"/>
      <c r="AC718" s="221"/>
      <c r="AD718" s="221"/>
      <c r="AE718" s="221"/>
      <c r="AF718" s="221"/>
      <c r="AG718" s="221"/>
      <c r="AH718" s="221"/>
      <c r="AI718" s="221"/>
      <c r="AJ718" s="221"/>
      <c r="AK718" s="221"/>
      <c r="AL718" s="221"/>
      <c r="AM718" s="221"/>
      <c r="AN718" s="221"/>
      <c r="AO718" s="221"/>
      <c r="AP718" s="221"/>
      <c r="AQ718" s="221"/>
      <c r="AR718" s="221"/>
      <c r="AS718" s="221"/>
      <c r="AT718" s="221"/>
      <c r="AU718" s="221"/>
      <c r="AV718" s="221"/>
      <c r="AW718" s="221"/>
      <c r="AX718" s="221"/>
      <c r="AY718" s="221"/>
      <c r="AZ718" s="221"/>
      <c r="BA718" s="221"/>
    </row>
  </sheetData>
  <sheetProtection password="833E" sheet="1" objects="1" scenarios="1"/>
  <mergeCells count="15">
    <mergeCell ref="C8:K8"/>
    <mergeCell ref="E16:J16"/>
    <mergeCell ref="E17:J17"/>
    <mergeCell ref="D24:K25"/>
    <mergeCell ref="D10:F10"/>
    <mergeCell ref="E43:F43"/>
    <mergeCell ref="C9:M9"/>
    <mergeCell ref="D22:K22"/>
    <mergeCell ref="E32:H33"/>
    <mergeCell ref="D19:K19"/>
    <mergeCell ref="D20:K20"/>
    <mergeCell ref="D21:K21"/>
    <mergeCell ref="E26:J26"/>
    <mergeCell ref="E27:J27"/>
    <mergeCell ref="I10:K1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2">
    <pageSetUpPr fitToPage="1"/>
  </sheetPr>
  <dimension ref="A1:AI68"/>
  <sheetViews>
    <sheetView showGridLines="0" zoomScalePageLayoutView="0" workbookViewId="0" topLeftCell="A1">
      <selection activeCell="AG18" sqref="AG18"/>
    </sheetView>
  </sheetViews>
  <sheetFormatPr defaultColWidth="11.421875" defaultRowHeight="12.75"/>
  <cols>
    <col min="1" max="1" width="3.28125" style="50" customWidth="1"/>
    <col min="2" max="4" width="7.7109375" style="50" customWidth="1"/>
    <col min="5" max="5" width="5.140625" style="50" hidden="1" customWidth="1"/>
    <col min="6" max="6" width="4.7109375" style="50" hidden="1" customWidth="1"/>
    <col min="7" max="7" width="4.421875" style="50" hidden="1" customWidth="1"/>
    <col min="8" max="8" width="16.8515625" style="50" hidden="1" customWidth="1"/>
    <col min="9" max="9" width="7.28125" style="50" hidden="1" customWidth="1"/>
    <col min="10" max="10" width="9.00390625" style="50" hidden="1" customWidth="1"/>
    <col min="11" max="11" width="13.7109375" style="50" hidden="1" customWidth="1"/>
    <col min="12" max="15" width="10.7109375" style="50" customWidth="1"/>
    <col min="16" max="16" width="2.28125" style="50" customWidth="1"/>
    <col min="17" max="19" width="7.7109375" style="50" customWidth="1"/>
    <col min="20" max="20" width="5.421875" style="50" hidden="1" customWidth="1"/>
    <col min="21" max="21" width="6.421875" style="50" hidden="1" customWidth="1"/>
    <col min="22" max="22" width="4.57421875" style="50" hidden="1" customWidth="1"/>
    <col min="23" max="23" width="13.140625" style="50" hidden="1" customWidth="1"/>
    <col min="24" max="25" width="11.421875" style="50" hidden="1" customWidth="1"/>
    <col min="26" max="26" width="14.7109375" style="50" hidden="1" customWidth="1"/>
    <col min="27" max="30" width="10.7109375" style="50" customWidth="1"/>
    <col min="31" max="31" width="6.00390625" style="50" customWidth="1"/>
    <col min="32" max="32" width="11.421875" style="50" customWidth="1"/>
    <col min="33" max="33" width="15.57421875" style="50" customWidth="1"/>
    <col min="34" max="16384" width="11.421875" style="50" customWidth="1"/>
  </cols>
  <sheetData>
    <row r="1" spans="1:35" ht="12.75" customHeight="1" thickBot="1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4"/>
      <c r="AG1" s="234"/>
      <c r="AH1" s="234"/>
      <c r="AI1" s="234"/>
    </row>
    <row r="2" spans="1:35" ht="30" customHeight="1" thickTop="1">
      <c r="A2" s="233"/>
      <c r="B2" s="322" t="s">
        <v>100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4"/>
      <c r="AE2" s="233"/>
      <c r="AF2" s="234"/>
      <c r="AG2" s="234"/>
      <c r="AH2" s="234"/>
      <c r="AI2" s="234"/>
    </row>
    <row r="3" spans="1:35" ht="30" customHeight="1" thickBot="1">
      <c r="A3" s="233"/>
      <c r="B3" s="369" t="s">
        <v>94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1"/>
      <c r="AE3" s="233"/>
      <c r="AF3" s="234"/>
      <c r="AG3" s="234"/>
      <c r="AH3" s="234"/>
      <c r="AI3" s="234"/>
    </row>
    <row r="4" spans="1:35" ht="13.5" thickTop="1">
      <c r="A4" s="233"/>
      <c r="B4" s="365">
        <f>SUM(L6:L8)</f>
        <v>32</v>
      </c>
      <c r="C4" s="366"/>
      <c r="D4" s="102"/>
      <c r="E4" s="102"/>
      <c r="F4" s="102"/>
      <c r="G4" s="102"/>
      <c r="H4" s="102"/>
      <c r="I4" s="102"/>
      <c r="J4" s="102"/>
      <c r="K4" s="102"/>
      <c r="L4" s="129"/>
      <c r="M4" s="130" t="s">
        <v>77</v>
      </c>
      <c r="N4" s="130" t="s">
        <v>59</v>
      </c>
      <c r="O4" s="131" t="s">
        <v>78</v>
      </c>
      <c r="P4" s="233"/>
      <c r="Q4" s="333" t="s">
        <v>79</v>
      </c>
      <c r="R4" s="334"/>
      <c r="S4" s="335" t="s">
        <v>80</v>
      </c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7"/>
      <c r="AE4" s="233"/>
      <c r="AF4" s="234"/>
      <c r="AG4" s="233" t="s">
        <v>22</v>
      </c>
      <c r="AH4" s="233">
        <f>L6+L7+L8</f>
        <v>32</v>
      </c>
      <c r="AI4" s="234"/>
    </row>
    <row r="5" spans="1:35" ht="12.75">
      <c r="A5" s="233"/>
      <c r="B5" s="367"/>
      <c r="C5" s="368"/>
      <c r="D5" s="102"/>
      <c r="E5" s="102"/>
      <c r="F5" s="102"/>
      <c r="G5" s="102"/>
      <c r="H5" s="102"/>
      <c r="I5" s="102"/>
      <c r="J5" s="102"/>
      <c r="K5" s="102"/>
      <c r="L5" s="132"/>
      <c r="M5" s="130" t="s">
        <v>81</v>
      </c>
      <c r="N5" s="130" t="s">
        <v>82</v>
      </c>
      <c r="O5" s="131" t="s">
        <v>83</v>
      </c>
      <c r="P5" s="233"/>
      <c r="Q5" s="333" t="s">
        <v>84</v>
      </c>
      <c r="R5" s="334"/>
      <c r="S5" s="341" t="s">
        <v>85</v>
      </c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11"/>
      <c r="AE5" s="233"/>
      <c r="AF5" s="234"/>
      <c r="AG5" s="233"/>
      <c r="AH5" s="234"/>
      <c r="AI5" s="234"/>
    </row>
    <row r="6" spans="1:35" ht="13.5" customHeight="1">
      <c r="A6" s="233"/>
      <c r="B6" s="133" t="s">
        <v>60</v>
      </c>
      <c r="C6" s="134"/>
      <c r="D6" s="134"/>
      <c r="E6" s="52"/>
      <c r="F6" s="52"/>
      <c r="G6" s="52"/>
      <c r="H6" s="52"/>
      <c r="I6" s="52"/>
      <c r="J6" s="52"/>
      <c r="K6" s="52"/>
      <c r="L6" s="214">
        <v>32</v>
      </c>
      <c r="M6" s="218">
        <v>8</v>
      </c>
      <c r="N6" s="219">
        <v>0.25</v>
      </c>
      <c r="O6" s="220">
        <v>0</v>
      </c>
      <c r="P6" s="233"/>
      <c r="Q6" s="333" t="s">
        <v>61</v>
      </c>
      <c r="R6" s="334"/>
      <c r="S6" s="135" t="s">
        <v>62</v>
      </c>
      <c r="T6" s="109"/>
      <c r="U6" s="109"/>
      <c r="V6" s="109"/>
      <c r="W6" s="109"/>
      <c r="X6" s="109"/>
      <c r="Y6" s="109"/>
      <c r="Z6" s="109"/>
      <c r="AA6" s="207">
        <v>55</v>
      </c>
      <c r="AB6" s="80" t="s">
        <v>63</v>
      </c>
      <c r="AC6" s="347">
        <f>ROUND($Q$8*AA6/100,0)</f>
        <v>176</v>
      </c>
      <c r="AD6" s="348"/>
      <c r="AE6" s="233"/>
      <c r="AF6" s="234"/>
      <c r="AG6" s="233" t="s">
        <v>23</v>
      </c>
      <c r="AH6" s="233" t="e">
        <f>#REF!</f>
        <v>#REF!</v>
      </c>
      <c r="AI6" s="234"/>
    </row>
    <row r="7" spans="1:35" ht="13.5" customHeight="1">
      <c r="A7" s="233"/>
      <c r="B7" s="306" t="s">
        <v>64</v>
      </c>
      <c r="C7" s="307"/>
      <c r="D7" s="307"/>
      <c r="E7" s="52"/>
      <c r="F7" s="52"/>
      <c r="G7" s="52"/>
      <c r="H7" s="52"/>
      <c r="I7" s="52"/>
      <c r="J7" s="52"/>
      <c r="K7" s="52"/>
      <c r="L7" s="231">
        <v>0</v>
      </c>
      <c r="M7" s="136">
        <f>+M6</f>
        <v>8</v>
      </c>
      <c r="N7" s="138"/>
      <c r="O7" s="139"/>
      <c r="P7" s="233"/>
      <c r="Q7" s="333" t="s">
        <v>65</v>
      </c>
      <c r="R7" s="334"/>
      <c r="S7" s="135" t="s">
        <v>66</v>
      </c>
      <c r="T7" s="117"/>
      <c r="U7" s="117"/>
      <c r="V7" s="117"/>
      <c r="W7" s="117"/>
      <c r="X7" s="117"/>
      <c r="Y7" s="117"/>
      <c r="Z7" s="117"/>
      <c r="AA7" s="207">
        <v>35</v>
      </c>
      <c r="AB7" s="80" t="s">
        <v>63</v>
      </c>
      <c r="AC7" s="347">
        <f>Q8-AC6-AC8</f>
        <v>112</v>
      </c>
      <c r="AD7" s="348"/>
      <c r="AE7" s="233"/>
      <c r="AF7" s="234"/>
      <c r="AG7" s="234"/>
      <c r="AH7" s="234"/>
      <c r="AI7" s="234"/>
    </row>
    <row r="8" spans="1:35" ht="13.5" customHeight="1">
      <c r="A8" s="233"/>
      <c r="B8" s="306" t="s">
        <v>67</v>
      </c>
      <c r="C8" s="307"/>
      <c r="D8" s="307"/>
      <c r="E8" s="52"/>
      <c r="F8" s="52"/>
      <c r="G8" s="52"/>
      <c r="H8" s="52"/>
      <c r="I8" s="52"/>
      <c r="J8" s="52"/>
      <c r="K8" s="52"/>
      <c r="L8" s="231">
        <v>0</v>
      </c>
      <c r="M8" s="136">
        <f>+M6</f>
        <v>8</v>
      </c>
      <c r="N8" s="138"/>
      <c r="O8" s="139"/>
      <c r="P8" s="233"/>
      <c r="Q8" s="343">
        <f>(M11)+(M11*N6)+O6</f>
        <v>320</v>
      </c>
      <c r="R8" s="344"/>
      <c r="S8" s="135" t="s">
        <v>68</v>
      </c>
      <c r="T8" s="118"/>
      <c r="U8" s="118"/>
      <c r="V8" s="118"/>
      <c r="W8" s="118"/>
      <c r="X8" s="118"/>
      <c r="Y8" s="118"/>
      <c r="Z8" s="118"/>
      <c r="AA8" s="207">
        <v>10</v>
      </c>
      <c r="AB8" s="80" t="s">
        <v>63</v>
      </c>
      <c r="AC8" s="347">
        <f>ROUND($Q$8*AA8/100,0)</f>
        <v>32</v>
      </c>
      <c r="AD8" s="348"/>
      <c r="AE8" s="233"/>
      <c r="AF8" s="234"/>
      <c r="AG8" s="234"/>
      <c r="AH8" s="234"/>
      <c r="AI8" s="234"/>
    </row>
    <row r="9" spans="1:35" ht="12.75">
      <c r="A9" s="233"/>
      <c r="B9" s="331"/>
      <c r="C9" s="332"/>
      <c r="D9" s="332"/>
      <c r="E9" s="146"/>
      <c r="F9" s="146"/>
      <c r="G9" s="146"/>
      <c r="H9" s="146"/>
      <c r="I9" s="146"/>
      <c r="J9" s="146"/>
      <c r="K9" s="146"/>
      <c r="L9" s="147"/>
      <c r="M9" s="148"/>
      <c r="N9" s="140"/>
      <c r="O9" s="141"/>
      <c r="P9" s="233"/>
      <c r="Q9" s="333" t="s">
        <v>69</v>
      </c>
      <c r="R9" s="334"/>
      <c r="S9" s="151"/>
      <c r="T9" s="152"/>
      <c r="U9" s="152"/>
      <c r="V9" s="152"/>
      <c r="W9" s="152"/>
      <c r="X9" s="152"/>
      <c r="Y9" s="152"/>
      <c r="Z9" s="152"/>
      <c r="AA9" s="153"/>
      <c r="AB9" s="154"/>
      <c r="AC9" s="349"/>
      <c r="AD9" s="350"/>
      <c r="AE9" s="233"/>
      <c r="AF9" s="234"/>
      <c r="AG9" s="234"/>
      <c r="AH9" s="234"/>
      <c r="AI9" s="234"/>
    </row>
    <row r="10" spans="1:35" ht="13.5" customHeight="1">
      <c r="A10" s="233"/>
      <c r="B10" s="306" t="s">
        <v>21</v>
      </c>
      <c r="C10" s="307"/>
      <c r="D10" s="307"/>
      <c r="E10" s="150"/>
      <c r="F10" s="150"/>
      <c r="G10" s="150"/>
      <c r="H10" s="150"/>
      <c r="I10" s="150"/>
      <c r="J10" s="150"/>
      <c r="K10" s="150"/>
      <c r="L10" s="231">
        <v>0</v>
      </c>
      <c r="M10" s="229">
        <f>M6</f>
        <v>8</v>
      </c>
      <c r="N10" s="142"/>
      <c r="O10" s="143"/>
      <c r="P10" s="233"/>
      <c r="Q10" s="345">
        <f>Q8-M11</f>
        <v>64</v>
      </c>
      <c r="R10" s="346"/>
      <c r="S10" s="155"/>
      <c r="T10" s="102"/>
      <c r="U10" s="102"/>
      <c r="V10" s="102"/>
      <c r="W10" s="102"/>
      <c r="X10" s="102"/>
      <c r="Y10" s="102"/>
      <c r="Z10" s="102"/>
      <c r="AA10" s="156">
        <f>SUM(AA6:AA9)</f>
        <v>100</v>
      </c>
      <c r="AB10" s="102" t="s">
        <v>59</v>
      </c>
      <c r="AC10" s="157"/>
      <c r="AD10" s="158"/>
      <c r="AE10" s="233"/>
      <c r="AF10" s="234"/>
      <c r="AG10" s="234"/>
      <c r="AH10" s="234"/>
      <c r="AI10" s="234"/>
    </row>
    <row r="11" spans="1:35" ht="13.5" customHeight="1" thickBot="1">
      <c r="A11" s="233"/>
      <c r="B11" s="353" t="s">
        <v>70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149">
        <f>(L6*M6)+(L7*M7)+(L8*M8)+(L9*M9)</f>
        <v>256</v>
      </c>
      <c r="N11" s="144" t="s">
        <v>42</v>
      </c>
      <c r="O11" s="145"/>
      <c r="P11" s="233"/>
      <c r="Q11" s="315">
        <f>Q10/M11</f>
        <v>0.25</v>
      </c>
      <c r="R11" s="316"/>
      <c r="S11" s="159" t="s">
        <v>24</v>
      </c>
      <c r="T11" s="160"/>
      <c r="U11" s="160"/>
      <c r="V11" s="160"/>
      <c r="W11" s="160"/>
      <c r="X11" s="160"/>
      <c r="Y11" s="160"/>
      <c r="Z11" s="160"/>
      <c r="AA11" s="160"/>
      <c r="AB11" s="160"/>
      <c r="AC11" s="317">
        <f>SUM(AC6:AD10)</f>
        <v>320</v>
      </c>
      <c r="AD11" s="318"/>
      <c r="AE11" s="233"/>
      <c r="AF11" s="234"/>
      <c r="AG11" s="234"/>
      <c r="AH11" s="234"/>
      <c r="AI11" s="234"/>
    </row>
    <row r="12" spans="1:35" ht="19.5" customHeight="1" thickBot="1" thickTop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4"/>
      <c r="AG12" s="234"/>
      <c r="AH12" s="234"/>
      <c r="AI12" s="234"/>
    </row>
    <row r="13" spans="1:35" ht="13.5" thickTop="1">
      <c r="A13" s="233"/>
      <c r="B13" s="338" t="s">
        <v>25</v>
      </c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40"/>
      <c r="P13" s="233"/>
      <c r="Q13" s="338" t="s">
        <v>26</v>
      </c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40"/>
      <c r="AE13" s="233"/>
      <c r="AF13" s="234"/>
      <c r="AG13" s="234"/>
      <c r="AH13" s="234"/>
      <c r="AI13" s="234"/>
    </row>
    <row r="14" spans="1:35" ht="12.75">
      <c r="A14" s="233"/>
      <c r="B14" s="78"/>
      <c r="C14" s="77"/>
      <c r="D14" s="77"/>
      <c r="E14" s="77" t="s">
        <v>0</v>
      </c>
      <c r="F14" s="77" t="s">
        <v>43</v>
      </c>
      <c r="G14" s="77" t="s">
        <v>72</v>
      </c>
      <c r="H14" s="108" t="s">
        <v>2</v>
      </c>
      <c r="I14" s="76"/>
      <c r="J14" s="76"/>
      <c r="K14" s="76"/>
      <c r="L14" s="86" t="s">
        <v>0</v>
      </c>
      <c r="M14" s="86" t="s">
        <v>43</v>
      </c>
      <c r="N14" s="86" t="s">
        <v>72</v>
      </c>
      <c r="O14" s="83" t="s">
        <v>2</v>
      </c>
      <c r="P14" s="233"/>
      <c r="Q14" s="335"/>
      <c r="R14" s="336"/>
      <c r="S14" s="336"/>
      <c r="T14" s="86"/>
      <c r="U14" s="86"/>
      <c r="V14" s="86"/>
      <c r="W14" s="161"/>
      <c r="X14" s="102"/>
      <c r="Y14" s="102"/>
      <c r="Z14" s="102"/>
      <c r="AA14" s="86" t="s">
        <v>0</v>
      </c>
      <c r="AB14" s="86" t="s">
        <v>43</v>
      </c>
      <c r="AC14" s="86" t="s">
        <v>72</v>
      </c>
      <c r="AD14" s="83" t="s">
        <v>2</v>
      </c>
      <c r="AE14" s="233"/>
      <c r="AF14" s="234"/>
      <c r="AG14" s="234"/>
      <c r="AH14" s="234"/>
      <c r="AI14" s="234"/>
    </row>
    <row r="15" spans="1:35" ht="13.5" customHeight="1">
      <c r="A15" s="233"/>
      <c r="B15" s="79"/>
      <c r="C15" s="80" t="s">
        <v>27</v>
      </c>
      <c r="D15" s="80"/>
      <c r="E15" s="109"/>
      <c r="F15" s="109"/>
      <c r="G15" s="109"/>
      <c r="H15" s="109"/>
      <c r="I15" s="109"/>
      <c r="J15" s="109"/>
      <c r="K15" s="109"/>
      <c r="L15" s="137">
        <v>25</v>
      </c>
      <c r="M15" s="137">
        <v>25</v>
      </c>
      <c r="N15" s="137">
        <v>25</v>
      </c>
      <c r="O15" s="84">
        <v>5</v>
      </c>
      <c r="P15" s="233"/>
      <c r="Q15" s="373" t="s">
        <v>28</v>
      </c>
      <c r="R15" s="374"/>
      <c r="S15" s="374"/>
      <c r="T15" s="162"/>
      <c r="U15" s="162"/>
      <c r="V15" s="162"/>
      <c r="W15" s="163"/>
      <c r="X15" s="164"/>
      <c r="Y15" s="164"/>
      <c r="Z15" s="164"/>
      <c r="AA15" s="162">
        <v>37</v>
      </c>
      <c r="AB15" s="162">
        <v>36</v>
      </c>
      <c r="AC15" s="162">
        <v>26</v>
      </c>
      <c r="AD15" s="83">
        <v>0</v>
      </c>
      <c r="AE15" s="233"/>
      <c r="AF15" s="234"/>
      <c r="AG15" s="234"/>
      <c r="AH15" s="234"/>
      <c r="AI15" s="234"/>
    </row>
    <row r="16" spans="1:35" ht="13.5" customHeight="1">
      <c r="A16" s="233"/>
      <c r="B16" s="79"/>
      <c r="C16" s="80" t="s">
        <v>29</v>
      </c>
      <c r="D16" s="80"/>
      <c r="E16" s="109"/>
      <c r="F16" s="109"/>
      <c r="G16" s="109"/>
      <c r="H16" s="109"/>
      <c r="I16" s="109"/>
      <c r="J16" s="109"/>
      <c r="K16" s="109"/>
      <c r="L16" s="137">
        <v>25</v>
      </c>
      <c r="M16" s="137">
        <v>25</v>
      </c>
      <c r="N16" s="137">
        <v>25</v>
      </c>
      <c r="O16" s="84">
        <v>5</v>
      </c>
      <c r="P16" s="233"/>
      <c r="Q16" s="375" t="s">
        <v>30</v>
      </c>
      <c r="R16" s="376"/>
      <c r="S16" s="376"/>
      <c r="T16" s="165"/>
      <c r="U16" s="165"/>
      <c r="V16" s="165"/>
      <c r="W16" s="166"/>
      <c r="X16" s="167"/>
      <c r="Y16" s="167"/>
      <c r="Z16" s="167"/>
      <c r="AA16" s="165">
        <v>61</v>
      </c>
      <c r="AB16" s="165">
        <v>40</v>
      </c>
      <c r="AC16" s="165">
        <v>60</v>
      </c>
      <c r="AD16" s="194">
        <v>0</v>
      </c>
      <c r="AE16" s="233"/>
      <c r="AF16" s="234"/>
      <c r="AG16" s="234"/>
      <c r="AH16" s="234"/>
      <c r="AI16" s="234"/>
    </row>
    <row r="17" spans="1:35" ht="13.5" customHeight="1" thickBot="1">
      <c r="A17" s="233"/>
      <c r="B17" s="79"/>
      <c r="C17" s="80" t="s">
        <v>31</v>
      </c>
      <c r="D17" s="80"/>
      <c r="E17" s="109"/>
      <c r="F17" s="109"/>
      <c r="G17" s="109"/>
      <c r="H17" s="109"/>
      <c r="I17" s="109"/>
      <c r="J17" s="109"/>
      <c r="K17" s="109"/>
      <c r="L17" s="137">
        <v>25</v>
      </c>
      <c r="M17" s="137">
        <v>25</v>
      </c>
      <c r="N17" s="137">
        <v>25</v>
      </c>
      <c r="O17" s="84">
        <v>5</v>
      </c>
      <c r="P17" s="233"/>
      <c r="Q17" s="377" t="s">
        <v>20</v>
      </c>
      <c r="R17" s="378"/>
      <c r="S17" s="378"/>
      <c r="T17" s="168"/>
      <c r="U17" s="168"/>
      <c r="V17" s="168"/>
      <c r="W17" s="169"/>
      <c r="X17" s="160"/>
      <c r="Y17" s="160"/>
      <c r="Z17" s="160"/>
      <c r="AA17" s="168">
        <v>61</v>
      </c>
      <c r="AB17" s="168">
        <v>40</v>
      </c>
      <c r="AC17" s="168">
        <v>60</v>
      </c>
      <c r="AD17" s="85">
        <v>20</v>
      </c>
      <c r="AE17" s="233"/>
      <c r="AF17" s="234"/>
      <c r="AG17" s="234"/>
      <c r="AH17" s="234"/>
      <c r="AI17" s="234"/>
    </row>
    <row r="18" spans="1:35" ht="13.5" customHeight="1" thickTop="1">
      <c r="A18" s="233"/>
      <c r="B18" s="79"/>
      <c r="C18" s="80" t="s">
        <v>32</v>
      </c>
      <c r="D18" s="80"/>
      <c r="E18" s="109"/>
      <c r="F18" s="109"/>
      <c r="G18" s="109"/>
      <c r="H18" s="109"/>
      <c r="I18" s="109"/>
      <c r="J18" s="109"/>
      <c r="K18" s="109"/>
      <c r="L18" s="137">
        <v>25</v>
      </c>
      <c r="M18" s="137">
        <v>25</v>
      </c>
      <c r="N18" s="137">
        <v>25</v>
      </c>
      <c r="O18" s="84">
        <v>5</v>
      </c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4"/>
      <c r="AG18" s="234"/>
      <c r="AH18" s="234"/>
      <c r="AI18" s="234"/>
    </row>
    <row r="19" spans="1:35" ht="13.5" customHeight="1" thickBot="1">
      <c r="A19" s="233"/>
      <c r="B19" s="81"/>
      <c r="C19" s="82" t="s">
        <v>33</v>
      </c>
      <c r="D19" s="82"/>
      <c r="E19" s="76"/>
      <c r="F19" s="76"/>
      <c r="G19" s="76"/>
      <c r="H19" s="76"/>
      <c r="I19" s="76"/>
      <c r="J19" s="76"/>
      <c r="K19" s="76"/>
      <c r="L19" s="193">
        <v>25</v>
      </c>
      <c r="M19" s="193">
        <v>25</v>
      </c>
      <c r="N19" s="193">
        <v>25</v>
      </c>
      <c r="O19" s="85">
        <v>5</v>
      </c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4"/>
      <c r="AF19" s="234"/>
      <c r="AG19" s="234"/>
      <c r="AH19" s="234"/>
      <c r="AI19" s="234"/>
    </row>
    <row r="20" spans="1:35" ht="19.5" customHeight="1" thickTop="1">
      <c r="A20" s="233"/>
      <c r="B20" s="235"/>
      <c r="C20" s="235"/>
      <c r="D20" s="235"/>
      <c r="E20" s="233"/>
      <c r="F20" s="233"/>
      <c r="G20" s="233"/>
      <c r="H20" s="233"/>
      <c r="I20" s="233"/>
      <c r="J20" s="233"/>
      <c r="K20" s="233"/>
      <c r="L20" s="236"/>
      <c r="M20" s="236"/>
      <c r="N20" s="236"/>
      <c r="O20" s="236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4"/>
      <c r="AG20" s="234"/>
      <c r="AH20" s="234"/>
      <c r="AI20" s="234"/>
    </row>
    <row r="21" spans="1:35" ht="20.25">
      <c r="A21" s="233"/>
      <c r="B21" s="355">
        <f>IF(AA10&lt;100,"ATTENTION LA REPARTITION DES CONCOURS EST INFERIEURE A 100% (Colonne AA)",IF(AA10&gt;100,"ATTENTION LA REPARTITION DES CONCOURS EST SUPERIEURE A 100% (Colonne AA)",""))</f>
      </c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233"/>
      <c r="AF21" s="234"/>
      <c r="AG21" s="234"/>
      <c r="AH21" s="234"/>
      <c r="AI21" s="234"/>
    </row>
    <row r="22" spans="1:35" ht="20.25">
      <c r="A22" s="233"/>
      <c r="B22" s="355">
        <f>IF((N6+O6)=0,"VOUS NE REMETTEZ RIEN SUR LES ENGAGEMENTS !!!  Cellules N8 ou O8","")</f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233"/>
      <c r="AF22" s="234"/>
      <c r="AG22" s="234"/>
      <c r="AH22" s="234"/>
      <c r="AI22" s="234"/>
    </row>
    <row r="23" spans="1:35" ht="21" thickBot="1">
      <c r="A23" s="233"/>
      <c r="B23" s="355">
        <f>IF(M6&lt;1,"TIENS, LES INSCRIPTIONS SONT GRATUITES !!!   Cellules M8 à M11","")</f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233"/>
      <c r="AF23" s="234"/>
      <c r="AG23" s="234"/>
      <c r="AH23" s="234"/>
      <c r="AI23" s="234"/>
    </row>
    <row r="24" spans="1:35" ht="13.5" customHeight="1" thickTop="1">
      <c r="A24" s="233"/>
      <c r="B24" s="54"/>
      <c r="C24" s="54"/>
      <c r="D24" s="54"/>
      <c r="E24" s="51"/>
      <c r="F24" s="51"/>
      <c r="G24" s="51"/>
      <c r="H24" s="51"/>
      <c r="I24" s="51"/>
      <c r="J24" s="51"/>
      <c r="K24" s="51"/>
      <c r="L24" s="55"/>
      <c r="M24" s="55"/>
      <c r="N24" s="55"/>
      <c r="O24" s="55"/>
      <c r="P24" s="51"/>
      <c r="Q24" s="51"/>
      <c r="R24" s="51"/>
      <c r="S24" s="325" t="s">
        <v>34</v>
      </c>
      <c r="T24" s="326"/>
      <c r="U24" s="326"/>
      <c r="V24" s="326"/>
      <c r="W24" s="326"/>
      <c r="X24" s="326"/>
      <c r="Y24" s="326"/>
      <c r="Z24" s="326"/>
      <c r="AA24" s="327"/>
      <c r="AB24" s="56" t="s">
        <v>0</v>
      </c>
      <c r="AC24" s="57">
        <f>O42</f>
        <v>176</v>
      </c>
      <c r="AD24" s="237">
        <v>3.25</v>
      </c>
      <c r="AE24" s="241"/>
      <c r="AF24" s="234"/>
      <c r="AG24" s="234"/>
      <c r="AH24" s="234"/>
      <c r="AI24" s="234"/>
    </row>
    <row r="25" spans="1:35" ht="13.5" customHeight="1">
      <c r="A25" s="233"/>
      <c r="B25" s="54"/>
      <c r="C25" s="54"/>
      <c r="D25" s="54"/>
      <c r="E25" s="51"/>
      <c r="F25" s="51"/>
      <c r="G25" s="51"/>
      <c r="H25" s="51"/>
      <c r="I25" s="51"/>
      <c r="J25" s="51"/>
      <c r="K25" s="51"/>
      <c r="L25" s="55"/>
      <c r="M25" s="55"/>
      <c r="N25" s="55"/>
      <c r="O25" s="55"/>
      <c r="P25" s="51"/>
      <c r="Q25" s="51"/>
      <c r="R25" s="51"/>
      <c r="S25" s="328" t="s">
        <v>35</v>
      </c>
      <c r="T25" s="329"/>
      <c r="U25" s="329"/>
      <c r="V25" s="329"/>
      <c r="W25" s="329"/>
      <c r="X25" s="329"/>
      <c r="Y25" s="329"/>
      <c r="Z25" s="329"/>
      <c r="AA25" s="330"/>
      <c r="AB25" s="58" t="s">
        <v>43</v>
      </c>
      <c r="AC25" s="59">
        <f>AD42</f>
        <v>112</v>
      </c>
      <c r="AD25" s="238">
        <f>AC25/$AC$11</f>
        <v>0.35</v>
      </c>
      <c r="AE25" s="241"/>
      <c r="AF25" s="234"/>
      <c r="AG25" s="234"/>
      <c r="AH25" s="234"/>
      <c r="AI25" s="234"/>
    </row>
    <row r="26" spans="1:35" ht="13.5" customHeight="1">
      <c r="A26" s="233"/>
      <c r="B26" s="54"/>
      <c r="C26" s="54"/>
      <c r="D26" s="54"/>
      <c r="E26" s="51"/>
      <c r="F26" s="51"/>
      <c r="G26" s="51"/>
      <c r="H26" s="51"/>
      <c r="I26" s="51"/>
      <c r="J26" s="51"/>
      <c r="K26" s="51"/>
      <c r="L26" s="55"/>
      <c r="M26" s="55"/>
      <c r="N26" s="55"/>
      <c r="O26" s="55"/>
      <c r="P26" s="51"/>
      <c r="Q26" s="51"/>
      <c r="R26" s="51"/>
      <c r="S26" s="328" t="s">
        <v>36</v>
      </c>
      <c r="T26" s="329"/>
      <c r="U26" s="329"/>
      <c r="V26" s="329"/>
      <c r="W26" s="329"/>
      <c r="X26" s="329"/>
      <c r="Y26" s="329"/>
      <c r="Z26" s="329"/>
      <c r="AA26" s="330"/>
      <c r="AB26" s="60" t="s">
        <v>72</v>
      </c>
      <c r="AC26" s="59">
        <f>O59</f>
        <v>32</v>
      </c>
      <c r="AD26" s="238">
        <f>AC26/$AC$11</f>
        <v>0.1</v>
      </c>
      <c r="AE26" s="241"/>
      <c r="AF26" s="234"/>
      <c r="AG26" s="234"/>
      <c r="AH26" s="234"/>
      <c r="AI26" s="234"/>
    </row>
    <row r="27" spans="1:35" ht="23.25" customHeight="1">
      <c r="A27" s="233"/>
      <c r="B27" s="308" t="e">
        <f>IF(AH4&lt;&gt;AH6,"LE NOMBRE D'EQUIPES COMPTEUR EST DIFFERENT DES ENGAGEMENTS","")</f>
        <v>#REF!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S27" s="328" t="s">
        <v>3</v>
      </c>
      <c r="T27" s="329"/>
      <c r="U27" s="329"/>
      <c r="V27" s="329"/>
      <c r="W27" s="329"/>
      <c r="X27" s="329"/>
      <c r="Y27" s="329"/>
      <c r="Z27" s="329"/>
      <c r="AA27" s="330"/>
      <c r="AB27" s="61" t="s">
        <v>2</v>
      </c>
      <c r="AC27" s="62">
        <f>AD59</f>
        <v>0</v>
      </c>
      <c r="AD27" s="239">
        <f>AC27/$AC$11</f>
        <v>0</v>
      </c>
      <c r="AE27" s="241"/>
      <c r="AF27" s="234"/>
      <c r="AG27" s="234"/>
      <c r="AH27" s="234"/>
      <c r="AI27" s="234"/>
    </row>
    <row r="28" spans="1:35" ht="13.5" customHeight="1">
      <c r="A28" s="233"/>
      <c r="B28" s="54"/>
      <c r="C28" s="54"/>
      <c r="D28" s="54"/>
      <c r="E28" s="51"/>
      <c r="F28" s="51"/>
      <c r="G28" s="51"/>
      <c r="H28" s="51"/>
      <c r="I28" s="51"/>
      <c r="J28" s="51"/>
      <c r="K28" s="51"/>
      <c r="L28" s="55"/>
      <c r="M28" s="55"/>
      <c r="N28" s="55"/>
      <c r="O28" s="55"/>
      <c r="P28" s="51"/>
      <c r="Q28" s="51"/>
      <c r="R28" s="51"/>
      <c r="S28" s="312"/>
      <c r="T28" s="313"/>
      <c r="U28" s="313"/>
      <c r="V28" s="313"/>
      <c r="W28" s="313"/>
      <c r="X28" s="313"/>
      <c r="Y28" s="313"/>
      <c r="Z28" s="313"/>
      <c r="AA28" s="314"/>
      <c r="AB28" s="63" t="s">
        <v>37</v>
      </c>
      <c r="AC28" s="64">
        <f>SUM(AC24:AC27)</f>
        <v>320</v>
      </c>
      <c r="AD28" s="240">
        <f>AC28/$AC$11</f>
        <v>1</v>
      </c>
      <c r="AE28" s="241"/>
      <c r="AF28" s="234"/>
      <c r="AG28" s="234"/>
      <c r="AH28" s="234"/>
      <c r="AI28" s="234"/>
    </row>
    <row r="29" spans="1:35" ht="13.5" customHeight="1" thickBot="1">
      <c r="A29" s="233"/>
      <c r="B29" s="54"/>
      <c r="C29" s="54"/>
      <c r="D29" s="54"/>
      <c r="E29" s="51"/>
      <c r="F29" s="51"/>
      <c r="G29" s="51"/>
      <c r="H29" s="51"/>
      <c r="I29" s="51"/>
      <c r="J29" s="51"/>
      <c r="K29" s="51"/>
      <c r="L29" s="55"/>
      <c r="M29" s="55"/>
      <c r="N29" s="55"/>
      <c r="O29" s="55"/>
      <c r="P29" s="51"/>
      <c r="Q29" s="51"/>
      <c r="R29" s="51"/>
      <c r="S29" s="320" t="s">
        <v>38</v>
      </c>
      <c r="T29" s="321"/>
      <c r="U29" s="321"/>
      <c r="V29" s="321"/>
      <c r="W29" s="321"/>
      <c r="X29" s="321"/>
      <c r="Y29" s="321"/>
      <c r="Z29" s="321"/>
      <c r="AA29" s="321"/>
      <c r="AB29" s="65">
        <f>AC28-M11</f>
        <v>64</v>
      </c>
      <c r="AC29" s="66" t="s">
        <v>39</v>
      </c>
      <c r="AD29" s="66"/>
      <c r="AE29" s="241"/>
      <c r="AF29" s="234"/>
      <c r="AG29" s="234"/>
      <c r="AH29" s="234"/>
      <c r="AI29" s="234"/>
    </row>
    <row r="30" spans="1:35" s="76" customFormat="1" ht="19.5" customHeight="1" thickBot="1" thickTop="1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</row>
    <row r="31" spans="1:35" ht="16.5" thickBot="1">
      <c r="A31" s="233"/>
      <c r="B31" s="356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8"/>
      <c r="P31" s="233"/>
      <c r="Q31" s="359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1"/>
      <c r="AE31" s="233"/>
      <c r="AF31" s="234"/>
      <c r="AG31" s="234"/>
      <c r="AH31" s="234"/>
      <c r="AI31" s="234"/>
    </row>
    <row r="32" spans="1:35" ht="12.75">
      <c r="A32" s="233"/>
      <c r="B32" s="155"/>
      <c r="C32" s="102"/>
      <c r="D32" s="102"/>
      <c r="E32" s="105"/>
      <c r="F32" s="110"/>
      <c r="G32" s="110"/>
      <c r="H32" s="110"/>
      <c r="I32" s="110"/>
      <c r="J32" s="110"/>
      <c r="K32" s="110"/>
      <c r="L32" s="351" t="s">
        <v>40</v>
      </c>
      <c r="M32" s="352"/>
      <c r="N32" s="310" t="s">
        <v>41</v>
      </c>
      <c r="O32" s="311"/>
      <c r="P32" s="233"/>
      <c r="Q32" s="155"/>
      <c r="R32" s="102"/>
      <c r="S32" s="102"/>
      <c r="T32" s="105"/>
      <c r="U32" s="110"/>
      <c r="V32" s="110"/>
      <c r="W32" s="110"/>
      <c r="X32" s="110"/>
      <c r="Y32" s="110"/>
      <c r="Z32" s="110"/>
      <c r="AA32" s="351" t="s">
        <v>40</v>
      </c>
      <c r="AB32" s="352"/>
      <c r="AC32" s="310" t="s">
        <v>41</v>
      </c>
      <c r="AD32" s="311"/>
      <c r="AE32" s="233"/>
      <c r="AF32" s="234"/>
      <c r="AG32" s="234"/>
      <c r="AH32" s="234"/>
      <c r="AI32" s="234"/>
    </row>
    <row r="33" spans="1:35" ht="12.75">
      <c r="A33" s="233"/>
      <c r="B33" s="170"/>
      <c r="C33" s="97" t="s">
        <v>4</v>
      </c>
      <c r="D33" s="97" t="s">
        <v>5</v>
      </c>
      <c r="E33" s="111"/>
      <c r="F33" s="110" t="s">
        <v>44</v>
      </c>
      <c r="G33" s="110"/>
      <c r="H33" s="112" t="s">
        <v>45</v>
      </c>
      <c r="I33" s="319" t="s">
        <v>46</v>
      </c>
      <c r="J33" s="319"/>
      <c r="K33" s="112" t="s">
        <v>47</v>
      </c>
      <c r="L33" s="96" t="s">
        <v>48</v>
      </c>
      <c r="M33" s="97" t="s">
        <v>49</v>
      </c>
      <c r="N33" s="97" t="s">
        <v>48</v>
      </c>
      <c r="O33" s="174" t="s">
        <v>49</v>
      </c>
      <c r="P33" s="233"/>
      <c r="Q33" s="170"/>
      <c r="R33" s="97" t="s">
        <v>4</v>
      </c>
      <c r="S33" s="97" t="s">
        <v>5</v>
      </c>
      <c r="T33" s="111"/>
      <c r="U33" s="110" t="s">
        <v>44</v>
      </c>
      <c r="V33" s="110"/>
      <c r="W33" s="112" t="s">
        <v>45</v>
      </c>
      <c r="X33" s="319" t="s">
        <v>46</v>
      </c>
      <c r="Y33" s="319"/>
      <c r="Z33" s="112" t="s">
        <v>47</v>
      </c>
      <c r="AA33" s="96" t="s">
        <v>48</v>
      </c>
      <c r="AB33" s="97" t="s">
        <v>49</v>
      </c>
      <c r="AC33" s="97" t="s">
        <v>48</v>
      </c>
      <c r="AD33" s="174" t="s">
        <v>49</v>
      </c>
      <c r="AE33" s="233"/>
      <c r="AF33" s="234"/>
      <c r="AG33" s="234"/>
      <c r="AH33" s="234"/>
      <c r="AI33" s="234"/>
    </row>
    <row r="34" spans="1:35" ht="13.5" customHeight="1">
      <c r="A34" s="233"/>
      <c r="B34" s="171" t="s">
        <v>28</v>
      </c>
      <c r="C34" s="130">
        <f>VLOOKUP(L6,CalculsBrassages!$A$7:$Q$259,2,0)</f>
        <v>32</v>
      </c>
      <c r="D34" s="130">
        <f>VLOOKUP(L6,CalculsBrassages!$A$6:$Q$259,3,0)</f>
        <v>16</v>
      </c>
      <c r="E34" s="69"/>
      <c r="F34" s="68"/>
      <c r="G34" s="68"/>
      <c r="H34" s="68"/>
      <c r="I34" s="68"/>
      <c r="J34" s="70">
        <f>$M$6*AA15/100</f>
        <v>2.96</v>
      </c>
      <c r="K34" s="71">
        <f>J34</f>
        <v>2.96</v>
      </c>
      <c r="L34" s="88">
        <f aca="true" t="shared" si="0" ref="L34:L41">ROUNDUP(K34,2)</f>
        <v>2.96</v>
      </c>
      <c r="M34" s="87">
        <f aca="true" t="shared" si="1" ref="M34:M41">L34*D34</f>
        <v>47.36</v>
      </c>
      <c r="N34" s="34">
        <v>3</v>
      </c>
      <c r="O34" s="175">
        <f aca="true" t="shared" si="2" ref="O34:O41">N34*D34</f>
        <v>48</v>
      </c>
      <c r="P34" s="233"/>
      <c r="Q34" s="171" t="s">
        <v>28</v>
      </c>
      <c r="R34" s="130">
        <f>(C34-D34)+L7</f>
        <v>16</v>
      </c>
      <c r="S34" s="130">
        <f>VLOOKUP(R34,CalculsBrassages!$A$6:$Q$259,3,0)</f>
        <v>8</v>
      </c>
      <c r="T34" s="69"/>
      <c r="U34" s="68"/>
      <c r="V34" s="68"/>
      <c r="W34" s="68"/>
      <c r="X34" s="68"/>
      <c r="Y34" s="70">
        <f>$M$6*AB15/100</f>
        <v>2.88</v>
      </c>
      <c r="Z34" s="71">
        <f>Y34</f>
        <v>2.88</v>
      </c>
      <c r="AA34" s="94">
        <f aca="true" t="shared" si="3" ref="AA34:AA41">ROUNDUP(Z34,2)</f>
        <v>2.88</v>
      </c>
      <c r="AB34" s="98">
        <f aca="true" t="shared" si="4" ref="AB34:AB41">AA34*S34</f>
        <v>23.04</v>
      </c>
      <c r="AC34" s="37">
        <v>3</v>
      </c>
      <c r="AD34" s="181">
        <f aca="true" t="shared" si="5" ref="AD34:AD41">AC34*S34</f>
        <v>24</v>
      </c>
      <c r="AE34" s="233"/>
      <c r="AF34" s="234"/>
      <c r="AG34" s="234"/>
      <c r="AH34" s="234"/>
      <c r="AI34" s="234"/>
    </row>
    <row r="35" spans="1:35" ht="13.5" customHeight="1">
      <c r="A35" s="233"/>
      <c r="B35" s="171" t="s">
        <v>30</v>
      </c>
      <c r="C35" s="130">
        <f>VLOOKUP(L6,CalculsBrassages!$A$6:$Q$259,4,0)</f>
        <v>16</v>
      </c>
      <c r="D35" s="130">
        <f>VLOOKUP(L6,CalculsBrassages!$A$6:$Q$259,5,0)</f>
        <v>8</v>
      </c>
      <c r="E35" s="69"/>
      <c r="F35" s="68"/>
      <c r="G35" s="68"/>
      <c r="H35" s="68"/>
      <c r="I35" s="68"/>
      <c r="J35" s="70">
        <f>$M$6*AA16/100</f>
        <v>4.88</v>
      </c>
      <c r="K35" s="71">
        <f>J35</f>
        <v>4.88</v>
      </c>
      <c r="L35" s="88">
        <f t="shared" si="0"/>
        <v>4.88</v>
      </c>
      <c r="M35" s="87">
        <f t="shared" si="1"/>
        <v>39.04</v>
      </c>
      <c r="N35" s="35">
        <v>5</v>
      </c>
      <c r="O35" s="176">
        <f t="shared" si="2"/>
        <v>40</v>
      </c>
      <c r="P35" s="233"/>
      <c r="Q35" s="171" t="s">
        <v>30</v>
      </c>
      <c r="R35" s="130">
        <f>(C35-D35)+S34</f>
        <v>16</v>
      </c>
      <c r="S35" s="130">
        <f>VLOOKUP(R35,CalculsBrassages!$A$6:$Q$259,3,0)</f>
        <v>8</v>
      </c>
      <c r="T35" s="69"/>
      <c r="U35" s="68"/>
      <c r="V35" s="68"/>
      <c r="W35" s="68"/>
      <c r="X35" s="68"/>
      <c r="Y35" s="70">
        <f>$M$6*AB16/100</f>
        <v>3.2</v>
      </c>
      <c r="Z35" s="71">
        <f>Y35</f>
        <v>3.2</v>
      </c>
      <c r="AA35" s="95">
        <f t="shared" si="3"/>
        <v>3.2</v>
      </c>
      <c r="AB35" s="98">
        <f t="shared" si="4"/>
        <v>25.6</v>
      </c>
      <c r="AC35" s="38">
        <v>3</v>
      </c>
      <c r="AD35" s="182">
        <f t="shared" si="5"/>
        <v>24</v>
      </c>
      <c r="AE35" s="233"/>
      <c r="AF35" s="234"/>
      <c r="AG35" s="234"/>
      <c r="AH35" s="234"/>
      <c r="AI35" s="234"/>
    </row>
    <row r="36" spans="1:35" ht="13.5" customHeight="1">
      <c r="A36" s="233"/>
      <c r="B36" s="171" t="s">
        <v>50</v>
      </c>
      <c r="C36" s="130">
        <f>VLOOKUP(L6,CalculsBrassages!$A$6:$Q$259,6,0)</f>
        <v>0</v>
      </c>
      <c r="D36" s="130">
        <f>VLOOKUP(L6,CalculsBrassages!$A$6:$Q$259,7,0)</f>
        <v>0</v>
      </c>
      <c r="E36" s="69"/>
      <c r="F36" s="68"/>
      <c r="G36" s="68"/>
      <c r="H36" s="68"/>
      <c r="I36" s="68"/>
      <c r="J36" s="70">
        <f>$M$6*AA17/100</f>
        <v>4.88</v>
      </c>
      <c r="K36" s="71">
        <f>J36</f>
        <v>4.88</v>
      </c>
      <c r="L36" s="88">
        <f t="shared" si="0"/>
        <v>4.88</v>
      </c>
      <c r="M36" s="87">
        <f t="shared" si="1"/>
        <v>0</v>
      </c>
      <c r="N36" s="35">
        <v>0</v>
      </c>
      <c r="O36" s="176">
        <f t="shared" si="2"/>
        <v>0</v>
      </c>
      <c r="P36" s="233"/>
      <c r="Q36" s="171" t="s">
        <v>50</v>
      </c>
      <c r="R36" s="130">
        <f>VLOOKUP($S$35,CalculsBrassages!$E$6:$Q$259,2)</f>
        <v>0</v>
      </c>
      <c r="S36" s="130">
        <f>VLOOKUP($S$35,CalculsBrassages!$E$6:$Q$259,3)</f>
        <v>0</v>
      </c>
      <c r="T36" s="69"/>
      <c r="U36" s="68"/>
      <c r="V36" s="68"/>
      <c r="W36" s="68"/>
      <c r="X36" s="68"/>
      <c r="Y36" s="70">
        <f>$M$6*AB17/100</f>
        <v>3.2</v>
      </c>
      <c r="Z36" s="71">
        <f>Y36</f>
        <v>3.2</v>
      </c>
      <c r="AA36" s="95">
        <f t="shared" si="3"/>
        <v>3.2</v>
      </c>
      <c r="AB36" s="98">
        <f t="shared" si="4"/>
        <v>0</v>
      </c>
      <c r="AC36" s="38">
        <v>0</v>
      </c>
      <c r="AD36" s="182">
        <f t="shared" si="5"/>
        <v>0</v>
      </c>
      <c r="AE36" s="233"/>
      <c r="AF36" s="234"/>
      <c r="AG36" s="234"/>
      <c r="AH36" s="234"/>
      <c r="AI36" s="234"/>
    </row>
    <row r="37" spans="1:35" ht="13.5" customHeight="1">
      <c r="A37" s="233"/>
      <c r="B37" s="171">
        <f>IF(C37&gt;0,"1/16","")</f>
      </c>
      <c r="C37" s="130">
        <f>VLOOKUP(L6,CalculsBrassages!$A$6:$Q$259,8,0)</f>
        <v>0</v>
      </c>
      <c r="D37" s="130">
        <f>VLOOKUP(L6,CalculsBrassages!$A$6:$Q$259,9,0)</f>
        <v>0</v>
      </c>
      <c r="E37" s="69"/>
      <c r="F37" s="68">
        <f>IF(D37&gt;0,1,0)</f>
        <v>0</v>
      </c>
      <c r="G37" s="68">
        <f>SUM(F37:$F$41)</f>
        <v>3</v>
      </c>
      <c r="H37" s="72" t="e">
        <f>((AC6-'Calculs Auto'!$M$34-'Calculs Auto'!$M$35-'Calculs Auto'!$M$36)/G37)/D37</f>
        <v>#DIV/0!</v>
      </c>
      <c r="I37" s="72">
        <f>IF(F37=0,J36,J36+(J36*L15/100))</f>
        <v>4.88</v>
      </c>
      <c r="J37" s="73">
        <f>I37*F37</f>
        <v>0</v>
      </c>
      <c r="K37" s="71">
        <f>IF(F37&gt;0,IF(H37&gt;J37,H37,J37),0)</f>
        <v>0</v>
      </c>
      <c r="L37" s="88">
        <f t="shared" si="0"/>
        <v>0</v>
      </c>
      <c r="M37" s="87">
        <f t="shared" si="1"/>
        <v>0</v>
      </c>
      <c r="N37" s="35">
        <v>0</v>
      </c>
      <c r="O37" s="176">
        <f t="shared" si="2"/>
        <v>0</v>
      </c>
      <c r="P37" s="233"/>
      <c r="Q37" s="171">
        <f>IF(R37&gt;0,"1/16","")</f>
      </c>
      <c r="R37" s="130">
        <f>VLOOKUP($S$35,CalculsBrassages!$E$6:$Q$259,4)</f>
        <v>0</v>
      </c>
      <c r="S37" s="130">
        <f>VLOOKUP($S$35,CalculsBrassages!$E$6:$Q$259,5)</f>
        <v>0</v>
      </c>
      <c r="T37" s="69"/>
      <c r="U37" s="68">
        <f>IF(S37&gt;0,1,0)</f>
        <v>0</v>
      </c>
      <c r="V37" s="74">
        <f>SUM(U37:U$41)</f>
        <v>3</v>
      </c>
      <c r="W37" s="72" t="e">
        <f>(($AC$7-$AB$34-$AB$35-$AB$36)/V37)/S37</f>
        <v>#DIV/0!</v>
      </c>
      <c r="X37" s="72">
        <f>IF(U37=0,Y36,Y36+(Y36*M15/100))</f>
        <v>3.2</v>
      </c>
      <c r="Y37" s="73">
        <f>X37*U37</f>
        <v>0</v>
      </c>
      <c r="Z37" s="71">
        <f>IF(U37&gt;0,IF(W37&gt;Y37,W37,Y37),0)</f>
        <v>0</v>
      </c>
      <c r="AA37" s="95">
        <f t="shared" si="3"/>
        <v>0</v>
      </c>
      <c r="AB37" s="98">
        <f t="shared" si="4"/>
        <v>0</v>
      </c>
      <c r="AC37" s="38">
        <v>0</v>
      </c>
      <c r="AD37" s="182">
        <f t="shared" si="5"/>
        <v>0</v>
      </c>
      <c r="AE37" s="233"/>
      <c r="AF37" s="234"/>
      <c r="AG37" s="234"/>
      <c r="AH37" s="234"/>
      <c r="AI37" s="234"/>
    </row>
    <row r="38" spans="1:35" ht="13.5" customHeight="1">
      <c r="A38" s="233"/>
      <c r="B38" s="171">
        <f>IF(C38&gt;0,"1/8","")</f>
      </c>
      <c r="C38" s="130">
        <f>VLOOKUP(L6,CalculsBrassages!$A$6:$Q$259,10,0)</f>
        <v>0</v>
      </c>
      <c r="D38" s="130">
        <f>VLOOKUP(L6,CalculsBrassages!$A$6:$Q$259,11,0)</f>
        <v>0</v>
      </c>
      <c r="E38" s="69"/>
      <c r="F38" s="68">
        <f>IF(D38&gt;0,1,0)</f>
        <v>0</v>
      </c>
      <c r="G38" s="68">
        <f>SUM(F38:$F$41)</f>
        <v>3</v>
      </c>
      <c r="H38" s="72" t="e">
        <f>((AC6-'Calculs Auto'!$M$34-'Calculs Auto'!$M$35-'Calculs Auto'!$M$36-$M$37)/G38)/D38</f>
        <v>#DIV/0!</v>
      </c>
      <c r="I38" s="72">
        <f>IF(F38=0,J36,I37+(I37*L16/100))</f>
        <v>4.88</v>
      </c>
      <c r="J38" s="73">
        <f>I38*F38</f>
        <v>0</v>
      </c>
      <c r="K38" s="71">
        <f>IF(F38&gt;0,IF(H38&gt;J38,H38,J38),0)</f>
        <v>0</v>
      </c>
      <c r="L38" s="88">
        <f t="shared" si="0"/>
        <v>0</v>
      </c>
      <c r="M38" s="87">
        <f t="shared" si="1"/>
        <v>0</v>
      </c>
      <c r="N38" s="35">
        <v>0</v>
      </c>
      <c r="O38" s="176">
        <f t="shared" si="2"/>
        <v>0</v>
      </c>
      <c r="P38" s="233"/>
      <c r="Q38" s="171">
        <f>IF(R38&gt;0,"1/8","")</f>
      </c>
      <c r="R38" s="130">
        <f>VLOOKUP($S$35,CalculsBrassages!$E$6:$Q$259,6)</f>
        <v>0</v>
      </c>
      <c r="S38" s="130">
        <f>VLOOKUP($S$35,CalculsBrassages!$E$6:$Q$259,7)</f>
        <v>0</v>
      </c>
      <c r="T38" s="69"/>
      <c r="U38" s="68">
        <f>IF(S38&gt;0,1,0)</f>
        <v>0</v>
      </c>
      <c r="V38" s="74">
        <f>SUM(U38:U$41)</f>
        <v>3</v>
      </c>
      <c r="W38" s="72" t="e">
        <f>(($AC$7-$AB$34-$AB$35-$AB$36-$AB$37)/V38)/S38</f>
        <v>#DIV/0!</v>
      </c>
      <c r="X38" s="72">
        <f>IF(U38=0,Y36,X37+(X37*M16/100))</f>
        <v>3.2</v>
      </c>
      <c r="Y38" s="73">
        <f>X38*U38</f>
        <v>0</v>
      </c>
      <c r="Z38" s="71">
        <f>IF(U38&gt;0,IF(W38&gt;Y38,W38,Y38),0)</f>
        <v>0</v>
      </c>
      <c r="AA38" s="95">
        <f t="shared" si="3"/>
        <v>0</v>
      </c>
      <c r="AB38" s="98">
        <f t="shared" si="4"/>
        <v>0</v>
      </c>
      <c r="AC38" s="38">
        <v>0</v>
      </c>
      <c r="AD38" s="182">
        <f t="shared" si="5"/>
        <v>0</v>
      </c>
      <c r="AE38" s="233"/>
      <c r="AF38" s="234"/>
      <c r="AG38" s="234"/>
      <c r="AH38" s="234"/>
      <c r="AI38" s="234"/>
    </row>
    <row r="39" spans="1:35" ht="13.5" customHeight="1">
      <c r="A39" s="233"/>
      <c r="B39" s="171" t="str">
        <f>IF(C39&gt;0,"1/4","")</f>
        <v>1/4</v>
      </c>
      <c r="C39" s="130">
        <f>VLOOKUP(L6,CalculsBrassages!$A$6:$Q$259,12,0)</f>
        <v>8</v>
      </c>
      <c r="D39" s="130">
        <f>VLOOKUP(L6,CalculsBrassages!$A$6:$Q$259,13,0)</f>
        <v>4</v>
      </c>
      <c r="E39" s="69"/>
      <c r="F39" s="68">
        <f>IF(D39&gt;0,1,0)</f>
        <v>1</v>
      </c>
      <c r="G39" s="68">
        <f>SUM(F39:$F$41)</f>
        <v>3</v>
      </c>
      <c r="H39" s="72">
        <f>((AC6-'Calculs Auto'!$M$34-'Calculs Auto'!$M$35-'Calculs Auto'!$M$36-$M$37-$M$38)/G39)/D39</f>
        <v>7.466666666666666</v>
      </c>
      <c r="I39" s="72">
        <f>IF(F39=0,J36,I38+(I38*L17/100))</f>
        <v>6.1</v>
      </c>
      <c r="J39" s="73">
        <f>I39*F39</f>
        <v>6.1</v>
      </c>
      <c r="K39" s="71">
        <f>IF(F39&gt;0,IF(H39&gt;J39,H39,J39),0)</f>
        <v>7.466666666666666</v>
      </c>
      <c r="L39" s="88">
        <f t="shared" si="0"/>
        <v>7.47</v>
      </c>
      <c r="M39" s="87">
        <f t="shared" si="1"/>
        <v>29.88</v>
      </c>
      <c r="N39" s="35">
        <v>7</v>
      </c>
      <c r="O39" s="176">
        <f t="shared" si="2"/>
        <v>28</v>
      </c>
      <c r="P39" s="233"/>
      <c r="Q39" s="171" t="str">
        <f>IF(R39&gt;0,"1/4","")</f>
        <v>1/4</v>
      </c>
      <c r="R39" s="130">
        <f>VLOOKUP($S$35,CalculsBrassages!$E$6:$Q$259,8)</f>
        <v>8</v>
      </c>
      <c r="S39" s="130">
        <f>VLOOKUP($S$35,CalculsBrassages!$E$6:$Q$259,9)</f>
        <v>4</v>
      </c>
      <c r="T39" s="69"/>
      <c r="U39" s="68">
        <f>IF(S39&gt;0,1,0)</f>
        <v>1</v>
      </c>
      <c r="V39" s="74">
        <f>SUM(U39:U$41)</f>
        <v>3</v>
      </c>
      <c r="W39" s="72">
        <f>(($AC$7-$AB$34-$AB$35-$AB$36-$AB$37-$AB$38)/V39)/S39</f>
        <v>5.28</v>
      </c>
      <c r="X39" s="72">
        <f>IF(U39=0,Y36,X38+(X38*M17/100))</f>
        <v>4</v>
      </c>
      <c r="Y39" s="73">
        <f>X39*U39</f>
        <v>4</v>
      </c>
      <c r="Z39" s="71">
        <f>IF(U39&gt;0,IF(W39&gt;Y39,W39,Y39),0)</f>
        <v>5.28</v>
      </c>
      <c r="AA39" s="95">
        <f t="shared" si="3"/>
        <v>5.28</v>
      </c>
      <c r="AB39" s="98">
        <f t="shared" si="4"/>
        <v>21.12</v>
      </c>
      <c r="AC39" s="38">
        <v>5</v>
      </c>
      <c r="AD39" s="182">
        <f t="shared" si="5"/>
        <v>20</v>
      </c>
      <c r="AE39" s="233"/>
      <c r="AF39" s="234"/>
      <c r="AG39" s="234"/>
      <c r="AH39" s="234"/>
      <c r="AI39" s="234"/>
    </row>
    <row r="40" spans="1:35" ht="13.5" customHeight="1">
      <c r="A40" s="233"/>
      <c r="B40" s="171" t="str">
        <f>IF(C40&gt;0,"1/2","")</f>
        <v>1/2</v>
      </c>
      <c r="C40" s="130">
        <f>VLOOKUP(L6,CalculsBrassages!$A$6:$Q$259,14,0)</f>
        <v>4</v>
      </c>
      <c r="D40" s="130">
        <f>VLOOKUP(L6,CalculsBrassages!$A$6:$Q$259,15,0)</f>
        <v>2</v>
      </c>
      <c r="E40" s="69"/>
      <c r="F40" s="68">
        <f>IF(D40&gt;0,1,0)</f>
        <v>1</v>
      </c>
      <c r="G40" s="68">
        <f>SUM(F40:$F$41)</f>
        <v>2</v>
      </c>
      <c r="H40" s="72">
        <f>((AC6-'Calculs Auto'!$M$34-'Calculs Auto'!$M$35-'Calculs Auto'!$M$36-$M$37-$M$38-$M$39)/G40)/D40</f>
        <v>14.93</v>
      </c>
      <c r="I40" s="72">
        <f>IF(F40=0,J36,I39+(I39*L18/100))</f>
        <v>7.625</v>
      </c>
      <c r="J40" s="73">
        <f>I40*F40</f>
        <v>7.625</v>
      </c>
      <c r="K40" s="71">
        <f>IF(F40&gt;0,IF(H40&gt;J40,H40,J40),0)</f>
        <v>14.93</v>
      </c>
      <c r="L40" s="88">
        <f t="shared" si="0"/>
        <v>14.93</v>
      </c>
      <c r="M40" s="87">
        <f t="shared" si="1"/>
        <v>29.86</v>
      </c>
      <c r="N40" s="35">
        <v>15</v>
      </c>
      <c r="O40" s="176">
        <f t="shared" si="2"/>
        <v>30</v>
      </c>
      <c r="P40" s="233"/>
      <c r="Q40" s="171" t="str">
        <f>IF(R40&gt;0,"1/2","")</f>
        <v>1/2</v>
      </c>
      <c r="R40" s="130">
        <f>VLOOKUP($S$35,CalculsBrassages!$E$6:$Q$259,10)</f>
        <v>4</v>
      </c>
      <c r="S40" s="130">
        <f>VLOOKUP($S$35,CalculsBrassages!$E$6:$Q$259,11)</f>
        <v>2</v>
      </c>
      <c r="T40" s="69"/>
      <c r="U40" s="68">
        <f>IF(S40&gt;0,1,0)</f>
        <v>1</v>
      </c>
      <c r="V40" s="74">
        <f>SUM(U40:U$41)</f>
        <v>2</v>
      </c>
      <c r="W40" s="72">
        <f>(($AC$7-$AB$34-$AB$35-$AB$36-$AB$37-$AB$38-$AB$39)/V40)/S40</f>
        <v>10.560000000000002</v>
      </c>
      <c r="X40" s="72">
        <f>IF(U40=0,Y36,X39+(X39*M18/100))</f>
        <v>5</v>
      </c>
      <c r="Y40" s="73">
        <f>X40*U40</f>
        <v>5</v>
      </c>
      <c r="Z40" s="71">
        <f>IF(U40&gt;0,IF(W40&gt;Y40,W40,Y40),0)</f>
        <v>10.560000000000002</v>
      </c>
      <c r="AA40" s="95">
        <f t="shared" si="3"/>
        <v>10.56</v>
      </c>
      <c r="AB40" s="98">
        <f t="shared" si="4"/>
        <v>21.12</v>
      </c>
      <c r="AC40" s="38">
        <v>11</v>
      </c>
      <c r="AD40" s="182">
        <f t="shared" si="5"/>
        <v>22</v>
      </c>
      <c r="AE40" s="233"/>
      <c r="AF40" s="234"/>
      <c r="AG40" s="234"/>
      <c r="AH40" s="234"/>
      <c r="AI40" s="234"/>
    </row>
    <row r="41" spans="1:35" ht="13.5" customHeight="1">
      <c r="A41" s="233"/>
      <c r="B41" s="172" t="s">
        <v>12</v>
      </c>
      <c r="C41" s="173">
        <f>VLOOKUP(L6,CalculsBrassages!$A$6:$Q$259,16,0)</f>
        <v>2</v>
      </c>
      <c r="D41" s="173">
        <f>VLOOKUP(L6,CalculsBrassages!$A$6:$Q$259,17,0)</f>
        <v>1</v>
      </c>
      <c r="E41" s="75"/>
      <c r="F41" s="68">
        <f>IF(D41&gt;0,1,0)</f>
        <v>1</v>
      </c>
      <c r="G41" s="68">
        <f>SUM(F41:$F$41)</f>
        <v>1</v>
      </c>
      <c r="H41" s="72">
        <f>((AC6-'Calculs Auto'!$M$34-'Calculs Auto'!$M$35-'Calculs Auto'!$M$36-$M$37-$M$38-$M$39-$M$40)/G41)/D41</f>
        <v>29.86</v>
      </c>
      <c r="I41" s="72">
        <f>IF(F41=0,J36,I40+(I40*L19/100))</f>
        <v>9.53125</v>
      </c>
      <c r="J41" s="73">
        <f>I41*F41</f>
        <v>9.53125</v>
      </c>
      <c r="K41" s="71">
        <f>IF(F41&gt;0,IF(H41&gt;J41,H41,J41),0)</f>
        <v>29.86</v>
      </c>
      <c r="L41" s="89">
        <f t="shared" si="0"/>
        <v>29.86</v>
      </c>
      <c r="M41" s="87">
        <f t="shared" si="1"/>
        <v>29.86</v>
      </c>
      <c r="N41" s="36">
        <v>30</v>
      </c>
      <c r="O41" s="177">
        <f t="shared" si="2"/>
        <v>30</v>
      </c>
      <c r="P41" s="233"/>
      <c r="Q41" s="172" t="s">
        <v>12</v>
      </c>
      <c r="R41" s="173">
        <f>VLOOKUP($S$35,CalculsBrassages!$E$6:$Q$259,12)</f>
        <v>2</v>
      </c>
      <c r="S41" s="173">
        <f>VLOOKUP($S$35,CalculsBrassages!$E$6:$Q$259,13)</f>
        <v>1</v>
      </c>
      <c r="T41" s="75"/>
      <c r="U41" s="68">
        <f>IF(S41&gt;0,1,0)</f>
        <v>1</v>
      </c>
      <c r="V41" s="74">
        <f>SUM(U41:U$41)</f>
        <v>1</v>
      </c>
      <c r="W41" s="72">
        <f>(($AC$7-$AB$34-$AB$35-$AB$36-$AB$37-$AB$38-$AB$39-$AB$40)/V41)/S41</f>
        <v>21.120000000000008</v>
      </c>
      <c r="X41" s="72">
        <f>IF(U41=0,Y36,X40+(X40*M19/100))</f>
        <v>6.25</v>
      </c>
      <c r="Y41" s="73">
        <f>X41*U41</f>
        <v>6.25</v>
      </c>
      <c r="Z41" s="71">
        <f>IF(U41&gt;0,IF(W41&gt;Y41,W41,Y41),0)</f>
        <v>21.120000000000008</v>
      </c>
      <c r="AA41" s="106">
        <f t="shared" si="3"/>
        <v>21.12</v>
      </c>
      <c r="AB41" s="98">
        <f t="shared" si="4"/>
        <v>21.12</v>
      </c>
      <c r="AC41" s="39">
        <v>22</v>
      </c>
      <c r="AD41" s="183">
        <f t="shared" si="5"/>
        <v>22</v>
      </c>
      <c r="AE41" s="233"/>
      <c r="AF41" s="234"/>
      <c r="AG41" s="234"/>
      <c r="AH41" s="234"/>
      <c r="AI41" s="234"/>
    </row>
    <row r="42" spans="1:35" ht="13.5" customHeight="1">
      <c r="A42" s="233"/>
      <c r="B42" s="155"/>
      <c r="C42" s="102"/>
      <c r="D42" s="102"/>
      <c r="E42" s="105"/>
      <c r="F42" s="110"/>
      <c r="G42" s="110"/>
      <c r="H42" s="112"/>
      <c r="I42" s="112"/>
      <c r="J42" s="112"/>
      <c r="K42" s="112"/>
      <c r="L42" s="77"/>
      <c r="M42" s="90">
        <f>SUM(M34:M41)</f>
        <v>176</v>
      </c>
      <c r="N42" s="180">
        <f>SUM(N34:N41)</f>
        <v>60</v>
      </c>
      <c r="O42" s="178">
        <f>SUM(O34:O41)</f>
        <v>176</v>
      </c>
      <c r="P42" s="233"/>
      <c r="Q42" s="155"/>
      <c r="R42" s="102"/>
      <c r="S42" s="102"/>
      <c r="T42" s="67"/>
      <c r="U42" s="53"/>
      <c r="V42" s="53"/>
      <c r="W42" s="68"/>
      <c r="X42" s="68"/>
      <c r="Y42" s="68"/>
      <c r="Z42" s="68"/>
      <c r="AA42" s="77"/>
      <c r="AB42" s="101">
        <f>SUM(AB34:AB41)</f>
        <v>112.00000000000001</v>
      </c>
      <c r="AC42" s="180">
        <f>SUM(AC34:AC41)</f>
        <v>44</v>
      </c>
      <c r="AD42" s="178">
        <f>SUM(AD34:AD41)</f>
        <v>112</v>
      </c>
      <c r="AE42" s="233"/>
      <c r="AF42" s="234"/>
      <c r="AG42" s="234"/>
      <c r="AH42" s="234"/>
      <c r="AI42" s="234"/>
    </row>
    <row r="43" spans="1:35" ht="13.5" customHeight="1">
      <c r="A43" s="233"/>
      <c r="B43" s="155"/>
      <c r="C43" s="102"/>
      <c r="D43" s="102"/>
      <c r="E43" s="105"/>
      <c r="F43" s="110"/>
      <c r="G43" s="110"/>
      <c r="H43" s="110"/>
      <c r="I43" s="110"/>
      <c r="J43" s="110"/>
      <c r="K43" s="110"/>
      <c r="L43" s="102"/>
      <c r="M43" s="91">
        <f>+M42/Q8</f>
        <v>0.55</v>
      </c>
      <c r="N43" s="102"/>
      <c r="O43" s="179">
        <f>O42/Q8</f>
        <v>0.55</v>
      </c>
      <c r="P43" s="233"/>
      <c r="Q43" s="155"/>
      <c r="R43" s="102"/>
      <c r="S43" s="102"/>
      <c r="T43" s="105"/>
      <c r="U43" s="110"/>
      <c r="V43" s="110"/>
      <c r="W43" s="110"/>
      <c r="X43" s="110"/>
      <c r="Y43" s="110"/>
      <c r="Z43" s="110"/>
      <c r="AA43" s="102"/>
      <c r="AB43" s="91">
        <f>+AB42/Q8</f>
        <v>0.35000000000000003</v>
      </c>
      <c r="AC43" s="102"/>
      <c r="AD43" s="179">
        <f>AD42/Q8</f>
        <v>0.35</v>
      </c>
      <c r="AE43" s="233"/>
      <c r="AF43" s="234"/>
      <c r="AG43" s="234"/>
      <c r="AH43" s="234"/>
      <c r="AI43" s="234"/>
    </row>
    <row r="44" spans="1:35" ht="13.5" customHeight="1">
      <c r="A44" s="233"/>
      <c r="B44" s="198"/>
      <c r="C44" s="102"/>
      <c r="D44" s="102"/>
      <c r="E44" s="113"/>
      <c r="F44" s="110"/>
      <c r="G44" s="110"/>
      <c r="H44" s="110"/>
      <c r="I44" s="110"/>
      <c r="J44" s="110"/>
      <c r="K44" s="110"/>
      <c r="L44" s="363" t="s">
        <v>51</v>
      </c>
      <c r="M44" s="364"/>
      <c r="N44" s="93">
        <f>AC6</f>
        <v>176</v>
      </c>
      <c r="O44" s="92" t="s">
        <v>42</v>
      </c>
      <c r="P44" s="233"/>
      <c r="Q44" s="155"/>
      <c r="R44" s="102"/>
      <c r="S44" s="102"/>
      <c r="T44" s="103"/>
      <c r="U44" s="110"/>
      <c r="V44" s="110"/>
      <c r="W44" s="110"/>
      <c r="X44" s="110"/>
      <c r="Y44" s="110"/>
      <c r="Z44" s="110"/>
      <c r="AA44" s="363" t="s">
        <v>53</v>
      </c>
      <c r="AB44" s="364"/>
      <c r="AC44" s="104">
        <f>AC7</f>
        <v>112</v>
      </c>
      <c r="AD44" s="92" t="s">
        <v>42</v>
      </c>
      <c r="AE44" s="233"/>
      <c r="AF44" s="234"/>
      <c r="AG44" s="234"/>
      <c r="AH44" s="234"/>
      <c r="AI44" s="234"/>
    </row>
    <row r="45" spans="1:35" ht="13.5" customHeight="1" thickBot="1">
      <c r="A45" s="233"/>
      <c r="B45" s="159"/>
      <c r="C45" s="160"/>
      <c r="D45" s="160"/>
      <c r="E45" s="114"/>
      <c r="F45" s="114"/>
      <c r="G45" s="114"/>
      <c r="H45" s="114"/>
      <c r="I45" s="114"/>
      <c r="J45" s="114"/>
      <c r="K45" s="114"/>
      <c r="L45" s="160"/>
      <c r="M45" s="195" t="s">
        <v>97</v>
      </c>
      <c r="N45" s="196"/>
      <c r="O45" s="197">
        <f>N44-O42</f>
        <v>0</v>
      </c>
      <c r="P45" s="233"/>
      <c r="Q45" s="159"/>
      <c r="R45" s="160"/>
      <c r="S45" s="160"/>
      <c r="T45" s="115"/>
      <c r="U45" s="115"/>
      <c r="V45" s="115"/>
      <c r="W45" s="115"/>
      <c r="X45" s="115"/>
      <c r="Y45" s="115"/>
      <c r="Z45" s="115"/>
      <c r="AA45" s="160"/>
      <c r="AB45" s="195" t="s">
        <v>97</v>
      </c>
      <c r="AC45" s="196"/>
      <c r="AD45" s="197">
        <f>AC44-AD42</f>
        <v>0</v>
      </c>
      <c r="AE45" s="233"/>
      <c r="AF45" s="234"/>
      <c r="AG45" s="234"/>
      <c r="AH45" s="234"/>
      <c r="AI45" s="234"/>
    </row>
    <row r="46" spans="1:35" ht="13.5" thickTop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4"/>
      <c r="AG46" s="234"/>
      <c r="AH46" s="234"/>
      <c r="AI46" s="234"/>
    </row>
    <row r="47" spans="1:35" ht="13.5" thickBot="1">
      <c r="A47" s="23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4"/>
      <c r="AG47" s="234"/>
      <c r="AH47" s="234"/>
      <c r="AI47" s="234"/>
    </row>
    <row r="48" spans="1:35" ht="16.5" thickBot="1">
      <c r="A48" s="233"/>
      <c r="B48" s="303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5"/>
      <c r="P48" s="233"/>
      <c r="Q48" s="184"/>
      <c r="R48" s="184" t="s">
        <v>55</v>
      </c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233"/>
      <c r="AF48" s="234"/>
      <c r="AG48" s="234"/>
      <c r="AH48" s="234"/>
      <c r="AI48" s="234"/>
    </row>
    <row r="49" spans="1:35" ht="12.75">
      <c r="A49" s="233"/>
      <c r="B49" s="155"/>
      <c r="C49" s="102"/>
      <c r="D49" s="102"/>
      <c r="E49" s="105"/>
      <c r="F49" s="110"/>
      <c r="G49" s="110"/>
      <c r="H49" s="110"/>
      <c r="I49" s="110"/>
      <c r="J49" s="110"/>
      <c r="K49" s="110"/>
      <c r="L49" s="351" t="s">
        <v>40</v>
      </c>
      <c r="M49" s="352"/>
      <c r="N49" s="310" t="s">
        <v>41</v>
      </c>
      <c r="O49" s="311"/>
      <c r="P49" s="233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362" t="s">
        <v>40</v>
      </c>
      <c r="AB49" s="362"/>
      <c r="AC49" s="362" t="s">
        <v>41</v>
      </c>
      <c r="AD49" s="362"/>
      <c r="AE49" s="233"/>
      <c r="AF49" s="234"/>
      <c r="AG49" s="234"/>
      <c r="AH49" s="234"/>
      <c r="AI49" s="234"/>
    </row>
    <row r="50" spans="1:35" ht="13.5" customHeight="1">
      <c r="A50" s="233"/>
      <c r="B50" s="170"/>
      <c r="C50" s="97" t="s">
        <v>4</v>
      </c>
      <c r="D50" s="97" t="s">
        <v>5</v>
      </c>
      <c r="E50" s="111"/>
      <c r="F50" s="110" t="s">
        <v>44</v>
      </c>
      <c r="G50" s="110"/>
      <c r="H50" s="112" t="s">
        <v>45</v>
      </c>
      <c r="I50" s="319" t="s">
        <v>46</v>
      </c>
      <c r="J50" s="319"/>
      <c r="K50" s="112" t="s">
        <v>47</v>
      </c>
      <c r="L50" s="96" t="s">
        <v>48</v>
      </c>
      <c r="M50" s="97" t="s">
        <v>49</v>
      </c>
      <c r="N50" s="97" t="s">
        <v>48</v>
      </c>
      <c r="O50" s="174" t="s">
        <v>49</v>
      </c>
      <c r="P50" s="233"/>
      <c r="Q50" s="184"/>
      <c r="R50" s="185" t="s">
        <v>4</v>
      </c>
      <c r="S50" s="185" t="s">
        <v>5</v>
      </c>
      <c r="T50" s="184"/>
      <c r="U50" s="184" t="s">
        <v>44</v>
      </c>
      <c r="V50" s="184"/>
      <c r="W50" s="185" t="s">
        <v>45</v>
      </c>
      <c r="X50" s="362" t="s">
        <v>46</v>
      </c>
      <c r="Y50" s="362"/>
      <c r="Z50" s="185" t="s">
        <v>47</v>
      </c>
      <c r="AA50" s="185" t="s">
        <v>48</v>
      </c>
      <c r="AB50" s="185" t="s">
        <v>49</v>
      </c>
      <c r="AC50" s="185" t="s">
        <v>48</v>
      </c>
      <c r="AD50" s="185" t="s">
        <v>49</v>
      </c>
      <c r="AE50" s="233"/>
      <c r="AF50" s="234"/>
      <c r="AG50" s="234"/>
      <c r="AH50" s="234"/>
      <c r="AI50" s="234"/>
    </row>
    <row r="51" spans="1:35" ht="13.5" customHeight="1">
      <c r="A51" s="233"/>
      <c r="B51" s="171" t="s">
        <v>28</v>
      </c>
      <c r="C51" s="130">
        <f>IF(AA8&gt;0,(R34-S34+L8),0)</f>
        <v>8</v>
      </c>
      <c r="D51" s="130">
        <f>VLOOKUP($C$51,CalculsBrassages!$S$6:$AI$67,3,0)</f>
        <v>4</v>
      </c>
      <c r="E51" s="69"/>
      <c r="F51" s="68"/>
      <c r="G51" s="68"/>
      <c r="H51" s="68"/>
      <c r="I51" s="68"/>
      <c r="J51" s="70">
        <f>$M$6*AC15/100</f>
        <v>2.08</v>
      </c>
      <c r="K51" s="71">
        <f>J51</f>
        <v>2.08</v>
      </c>
      <c r="L51" s="94">
        <f aca="true" t="shared" si="6" ref="L51:L58">ROUNDUP(K51,2)</f>
        <v>2.08</v>
      </c>
      <c r="M51" s="98">
        <f aca="true" t="shared" si="7" ref="M51:M58">L51*D51</f>
        <v>8.32</v>
      </c>
      <c r="N51" s="37">
        <v>2</v>
      </c>
      <c r="O51" s="181">
        <f aca="true" t="shared" si="8" ref="O51:O58">N51*D51</f>
        <v>8</v>
      </c>
      <c r="P51" s="233"/>
      <c r="Q51" s="185" t="s">
        <v>28</v>
      </c>
      <c r="R51" s="185">
        <f>IF(AA9&gt;0,((C36-D36)+B44+(R35-S35)+(C51-D51)+L9),0)</f>
        <v>0</v>
      </c>
      <c r="S51" s="185">
        <f>VLOOKUP($R$51,CalculsBrassages!$A$6:$Q$259,3,0)</f>
        <v>0</v>
      </c>
      <c r="T51" s="185"/>
      <c r="U51" s="185"/>
      <c r="V51" s="185"/>
      <c r="W51" s="185"/>
      <c r="X51" s="185"/>
      <c r="Y51" s="186">
        <f>$M$6*AD15/100</f>
        <v>0</v>
      </c>
      <c r="Z51" s="187">
        <f>Y51</f>
        <v>0</v>
      </c>
      <c r="AA51" s="185">
        <f aca="true" t="shared" si="9" ref="AA51:AA58">ROUNDUP(Z51,0)</f>
        <v>0</v>
      </c>
      <c r="AB51" s="185">
        <f aca="true" t="shared" si="10" ref="AB51:AB58">AA51*S51</f>
        <v>0</v>
      </c>
      <c r="AC51" s="185"/>
      <c r="AD51" s="185">
        <f aca="true" t="shared" si="11" ref="AD51:AD58">AC51*S51</f>
        <v>0</v>
      </c>
      <c r="AE51" s="233"/>
      <c r="AF51" s="234"/>
      <c r="AG51" s="234"/>
      <c r="AH51" s="234"/>
      <c r="AI51" s="234"/>
    </row>
    <row r="52" spans="1:35" ht="13.5" customHeight="1">
      <c r="A52" s="233"/>
      <c r="B52" s="171" t="s">
        <v>30</v>
      </c>
      <c r="C52" s="130">
        <f>VLOOKUP($C$51,CalculsBrassages!$S$6:$AI$67,4,0)</f>
        <v>0</v>
      </c>
      <c r="D52" s="130">
        <f>VLOOKUP($C$51,CalculsBrassages!$S$6:$AI$67,5,0)</f>
        <v>0</v>
      </c>
      <c r="E52" s="69"/>
      <c r="F52" s="68"/>
      <c r="G52" s="68"/>
      <c r="H52" s="68"/>
      <c r="I52" s="68"/>
      <c r="J52" s="70">
        <f>$M$6*AC16/100</f>
        <v>4.8</v>
      </c>
      <c r="K52" s="71">
        <f>J52</f>
        <v>4.8</v>
      </c>
      <c r="L52" s="95">
        <v>0</v>
      </c>
      <c r="M52" s="99">
        <f t="shared" si="7"/>
        <v>0</v>
      </c>
      <c r="N52" s="38">
        <v>0</v>
      </c>
      <c r="O52" s="182">
        <f t="shared" si="8"/>
        <v>0</v>
      </c>
      <c r="P52" s="233"/>
      <c r="Q52" s="185" t="s">
        <v>30</v>
      </c>
      <c r="R52" s="185">
        <f>VLOOKUP($R$51,CalculsBrassages!$A$6:$Q$259,4,0)</f>
        <v>0</v>
      </c>
      <c r="S52" s="185">
        <f>VLOOKUP($R$51,CalculsBrassages!$A$6:$Q$259,5,0)</f>
        <v>0</v>
      </c>
      <c r="T52" s="185"/>
      <c r="U52" s="185"/>
      <c r="V52" s="185"/>
      <c r="W52" s="185"/>
      <c r="X52" s="185"/>
      <c r="Y52" s="186">
        <f>$M$6*AD16/100</f>
        <v>0</v>
      </c>
      <c r="Z52" s="187">
        <f>Y52</f>
        <v>0</v>
      </c>
      <c r="AA52" s="185">
        <f t="shared" si="9"/>
        <v>0</v>
      </c>
      <c r="AB52" s="185">
        <f t="shared" si="10"/>
        <v>0</v>
      </c>
      <c r="AC52" s="185"/>
      <c r="AD52" s="185">
        <f t="shared" si="11"/>
        <v>0</v>
      </c>
      <c r="AE52" s="233"/>
      <c r="AF52" s="234"/>
      <c r="AG52" s="234"/>
      <c r="AH52" s="234"/>
      <c r="AI52" s="234"/>
    </row>
    <row r="53" spans="1:35" ht="13.5" customHeight="1">
      <c r="A53" s="233"/>
      <c r="B53" s="171" t="s">
        <v>50</v>
      </c>
      <c r="C53" s="130">
        <f>VLOOKUP($C$51,CalculsBrassages!$S$6:$AI$67,6,0)</f>
        <v>2</v>
      </c>
      <c r="D53" s="130">
        <f>VLOOKUP($C$51,CalculsBrassages!$S$6:$AI$67,7,0)</f>
        <v>1</v>
      </c>
      <c r="E53" s="69"/>
      <c r="F53" s="68"/>
      <c r="G53" s="68"/>
      <c r="H53" s="68"/>
      <c r="I53" s="68"/>
      <c r="J53" s="70">
        <f>$M$6*AC17/100</f>
        <v>4.8</v>
      </c>
      <c r="K53" s="71">
        <f>J53</f>
        <v>4.8</v>
      </c>
      <c r="L53" s="95">
        <f t="shared" si="6"/>
        <v>4.8</v>
      </c>
      <c r="M53" s="99">
        <f t="shared" si="7"/>
        <v>4.8</v>
      </c>
      <c r="N53" s="38">
        <v>5</v>
      </c>
      <c r="O53" s="182">
        <f t="shared" si="8"/>
        <v>5</v>
      </c>
      <c r="P53" s="233"/>
      <c r="Q53" s="185" t="s">
        <v>50</v>
      </c>
      <c r="R53" s="185">
        <f>VLOOKUP($R$51,CalculsBrassages!$A$6:$Q$259,6,0)</f>
        <v>0</v>
      </c>
      <c r="S53" s="185">
        <f>VLOOKUP($R$51,CalculsBrassages!$A$6:$Q$259,7,0)</f>
        <v>0</v>
      </c>
      <c r="T53" s="185"/>
      <c r="U53" s="185"/>
      <c r="V53" s="185"/>
      <c r="W53" s="185"/>
      <c r="X53" s="185"/>
      <c r="Y53" s="186">
        <f>$M$6*AD17/100</f>
        <v>1.6</v>
      </c>
      <c r="Z53" s="187">
        <f>Y53</f>
        <v>1.6</v>
      </c>
      <c r="AA53" s="185">
        <f t="shared" si="9"/>
        <v>2</v>
      </c>
      <c r="AB53" s="185">
        <f t="shared" si="10"/>
        <v>0</v>
      </c>
      <c r="AC53" s="185"/>
      <c r="AD53" s="185">
        <f t="shared" si="11"/>
        <v>0</v>
      </c>
      <c r="AE53" s="233"/>
      <c r="AF53" s="234"/>
      <c r="AG53" s="234"/>
      <c r="AH53" s="234"/>
      <c r="AI53" s="234"/>
    </row>
    <row r="54" spans="1:35" ht="13.5" customHeight="1">
      <c r="A54" s="233"/>
      <c r="B54" s="171">
        <f>IF(C54&gt;0,"1/16","")</f>
      </c>
      <c r="C54" s="130">
        <f>VLOOKUP($C$51,CalculsBrassages!$S$6:$AI$67,8,0)</f>
        <v>0</v>
      </c>
      <c r="D54" s="130">
        <f>VLOOKUP($C$51,CalculsBrassages!$S$6:$AI$67,9,0)</f>
        <v>0</v>
      </c>
      <c r="E54" s="69"/>
      <c r="F54" s="68">
        <f>IF(D54&gt;0,1,0)</f>
        <v>0</v>
      </c>
      <c r="G54" s="68">
        <f>SUM($F$54:$F$58)</f>
        <v>1</v>
      </c>
      <c r="H54" s="72" t="e">
        <f>(($AC$8-$M$51-$M$52-$M$53)/G54)/D54</f>
        <v>#DIV/0!</v>
      </c>
      <c r="I54" s="72">
        <f>IF(F54=0,J53,J53+(J53*N15/100))</f>
        <v>4.8</v>
      </c>
      <c r="J54" s="73">
        <f>I54*F54</f>
        <v>0</v>
      </c>
      <c r="K54" s="71">
        <f>IF(F54&gt;0,IF(H54&gt;J54,H54,J54),0)</f>
        <v>0</v>
      </c>
      <c r="L54" s="95">
        <f t="shared" si="6"/>
        <v>0</v>
      </c>
      <c r="M54" s="99">
        <f t="shared" si="7"/>
        <v>0</v>
      </c>
      <c r="N54" s="38">
        <v>0</v>
      </c>
      <c r="O54" s="182">
        <f t="shared" si="8"/>
        <v>0</v>
      </c>
      <c r="P54" s="233"/>
      <c r="Q54" s="185">
        <f>IF(R54&gt;0,"1/16","")</f>
      </c>
      <c r="R54" s="185">
        <f>VLOOKUP($R$51,CalculsBrassages!$A$6:$Q$259,8,0)</f>
        <v>0</v>
      </c>
      <c r="S54" s="185">
        <f>VLOOKUP($R$51,CalculsBrassages!$A$6:$Q$259,9,0)</f>
        <v>0</v>
      </c>
      <c r="T54" s="185"/>
      <c r="U54" s="185">
        <f>IF(S54&gt;0,1,0)</f>
        <v>0</v>
      </c>
      <c r="V54" s="188">
        <f>SUM(U54:$U$58)</f>
        <v>0</v>
      </c>
      <c r="W54" s="187" t="e">
        <f>(($AC$9-$AB$51-$AB$52-$AB$53)/V54)/S54</f>
        <v>#DIV/0!</v>
      </c>
      <c r="X54" s="187">
        <f>IF(U54=0,Y53,Y53+(Y53*O15/100))</f>
        <v>1.6</v>
      </c>
      <c r="Y54" s="187">
        <f>X54*U54</f>
        <v>0</v>
      </c>
      <c r="Z54" s="187">
        <f>IF(U54&gt;0,IF(W54&gt;Y54,W54,Y54),0)</f>
        <v>0</v>
      </c>
      <c r="AA54" s="185">
        <f t="shared" si="9"/>
        <v>0</v>
      </c>
      <c r="AB54" s="185">
        <f t="shared" si="10"/>
        <v>0</v>
      </c>
      <c r="AC54" s="185"/>
      <c r="AD54" s="185">
        <f t="shared" si="11"/>
        <v>0</v>
      </c>
      <c r="AE54" s="233"/>
      <c r="AF54" s="234"/>
      <c r="AG54" s="234"/>
      <c r="AH54" s="234"/>
      <c r="AI54" s="234"/>
    </row>
    <row r="55" spans="1:35" ht="13.5" customHeight="1">
      <c r="A55" s="233"/>
      <c r="B55" s="171">
        <f>IF(C55&gt;0,"1/8","")</f>
      </c>
      <c r="C55" s="130">
        <f>VLOOKUP($C$51,CalculsBrassages!$S$6:$AI$67,10,0)</f>
        <v>0</v>
      </c>
      <c r="D55" s="130">
        <f>VLOOKUP($C$51,CalculsBrassages!$S$6:$AI$67,11,0)</f>
        <v>0</v>
      </c>
      <c r="E55" s="69"/>
      <c r="F55" s="68">
        <f>IF(D55&gt;0,1,0)</f>
        <v>0</v>
      </c>
      <c r="G55" s="68">
        <f>SUM($F$55:$F$58)</f>
        <v>1</v>
      </c>
      <c r="H55" s="72" t="e">
        <f>(($AC$8-$M$51-$M$52-$M$53-$M$54)/G55)/D55</f>
        <v>#DIV/0!</v>
      </c>
      <c r="I55" s="72">
        <f>IF(F55=0,I54,I54+(I54*N16/100))</f>
        <v>4.8</v>
      </c>
      <c r="J55" s="73">
        <f>I55*F55</f>
        <v>0</v>
      </c>
      <c r="K55" s="71">
        <f>IF(F55&gt;0,IF(H55&gt;J55,H55,J55),0)</f>
        <v>0</v>
      </c>
      <c r="L55" s="95">
        <f t="shared" si="6"/>
        <v>0</v>
      </c>
      <c r="M55" s="99">
        <f t="shared" si="7"/>
        <v>0</v>
      </c>
      <c r="N55" s="38">
        <v>0</v>
      </c>
      <c r="O55" s="182">
        <f t="shared" si="8"/>
        <v>0</v>
      </c>
      <c r="P55" s="233"/>
      <c r="Q55" s="185">
        <f>IF(R55&gt;0,"1/8","")</f>
      </c>
      <c r="R55" s="185">
        <f>VLOOKUP($R$51,CalculsBrassages!$A$6:$Q$259,10,0)</f>
        <v>0</v>
      </c>
      <c r="S55" s="185">
        <f>VLOOKUP($R$51,CalculsBrassages!$A$6:$Q$259,11,0)</f>
        <v>0</v>
      </c>
      <c r="T55" s="185"/>
      <c r="U55" s="185">
        <f>IF(S55&gt;0,1,0)</f>
        <v>0</v>
      </c>
      <c r="V55" s="188">
        <f>SUM(U55:$U$58)</f>
        <v>0</v>
      </c>
      <c r="W55" s="187" t="e">
        <f>(($AC$9-$AB$51-$AB$52-AB$53-AB$54)/V55)/S55</f>
        <v>#DIV/0!</v>
      </c>
      <c r="X55" s="187">
        <f>IF(U55=0,X54,X54+(X54*O16/100))</f>
        <v>1.6</v>
      </c>
      <c r="Y55" s="187">
        <f>X55*U55</f>
        <v>0</v>
      </c>
      <c r="Z55" s="187">
        <f>IF(U55&gt;0,IF(W55&gt;Y55,W55,Y55),0)</f>
        <v>0</v>
      </c>
      <c r="AA55" s="185">
        <f t="shared" si="9"/>
        <v>0</v>
      </c>
      <c r="AB55" s="185">
        <f t="shared" si="10"/>
        <v>0</v>
      </c>
      <c r="AC55" s="185"/>
      <c r="AD55" s="185">
        <f t="shared" si="11"/>
        <v>0</v>
      </c>
      <c r="AE55" s="233"/>
      <c r="AF55" s="234"/>
      <c r="AG55" s="234"/>
      <c r="AH55" s="234"/>
      <c r="AI55" s="234"/>
    </row>
    <row r="56" spans="1:35" ht="13.5" customHeight="1">
      <c r="A56" s="233"/>
      <c r="B56" s="171">
        <f>IF(C56&gt;0,"1/4","")</f>
      </c>
      <c r="C56" s="130">
        <f>VLOOKUP($C$51,CalculsBrassages!$S$6:$AI$67,12,0)</f>
        <v>0</v>
      </c>
      <c r="D56" s="130">
        <f>VLOOKUP($C$51,CalculsBrassages!$S$6:$AI$67,13,0)</f>
        <v>0</v>
      </c>
      <c r="E56" s="69"/>
      <c r="F56" s="68">
        <f>IF(D56&gt;0,1,0)</f>
        <v>0</v>
      </c>
      <c r="G56" s="68">
        <f>SUM($F$56:$F$58)</f>
        <v>1</v>
      </c>
      <c r="H56" s="72" t="e">
        <f>(($AC$8-$M$51-$M$52-$M$53-$M$54-$M$55)/G56)/D56</f>
        <v>#DIV/0!</v>
      </c>
      <c r="I56" s="72">
        <f>IF(F56=0,I55,I55+(I55*N17/100))</f>
        <v>4.8</v>
      </c>
      <c r="J56" s="73">
        <f>I56*F56</f>
        <v>0</v>
      </c>
      <c r="K56" s="71">
        <f>IF(F56&gt;0,IF(H56&gt;J56,H56,J56),0)</f>
        <v>0</v>
      </c>
      <c r="L56" s="95">
        <f t="shared" si="6"/>
        <v>0</v>
      </c>
      <c r="M56" s="99">
        <f t="shared" si="7"/>
        <v>0</v>
      </c>
      <c r="N56" s="38">
        <v>0</v>
      </c>
      <c r="O56" s="182">
        <f t="shared" si="8"/>
        <v>0</v>
      </c>
      <c r="P56" s="233"/>
      <c r="Q56" s="185">
        <f>IF(R56&gt;0,"1/4","")</f>
      </c>
      <c r="R56" s="185">
        <f>VLOOKUP($R$51,CalculsBrassages!$A$6:$Q$259,12,0)</f>
        <v>0</v>
      </c>
      <c r="S56" s="185">
        <f>VLOOKUP($R$51,CalculsBrassages!$A$6:$Q$259,13,0)</f>
        <v>0</v>
      </c>
      <c r="T56" s="185"/>
      <c r="U56" s="185">
        <f>IF(S56&gt;0,1,0)</f>
        <v>0</v>
      </c>
      <c r="V56" s="188">
        <f>SUM(U56:$U$58)</f>
        <v>0</v>
      </c>
      <c r="W56" s="187" t="e">
        <f>(($AC$9-$AB$51-$AB$52-AB$53-AB$54-$AB$55)/V56)/S56</f>
        <v>#DIV/0!</v>
      </c>
      <c r="X56" s="187">
        <f>IF(U56=0,X55,X55+(X55*O17/100))</f>
        <v>1.6</v>
      </c>
      <c r="Y56" s="187">
        <f>X56*U56</f>
        <v>0</v>
      </c>
      <c r="Z56" s="187">
        <f>IF(U56&gt;0,IF(W56&gt;Y56,W56,Y56),0)</f>
        <v>0</v>
      </c>
      <c r="AA56" s="185">
        <f t="shared" si="9"/>
        <v>0</v>
      </c>
      <c r="AB56" s="185">
        <f t="shared" si="10"/>
        <v>0</v>
      </c>
      <c r="AC56" s="185"/>
      <c r="AD56" s="185">
        <f t="shared" si="11"/>
        <v>0</v>
      </c>
      <c r="AE56" s="233"/>
      <c r="AF56" s="234"/>
      <c r="AG56" s="234"/>
      <c r="AH56" s="234"/>
      <c r="AI56" s="234"/>
    </row>
    <row r="57" spans="1:35" ht="13.5" customHeight="1">
      <c r="A57" s="233"/>
      <c r="B57" s="171">
        <f>IF(C57&gt;0,"1/2","")</f>
      </c>
      <c r="C57" s="130">
        <f>VLOOKUP($C$51,CalculsBrassages!$S$6:$AI$67,14,0)</f>
        <v>0</v>
      </c>
      <c r="D57" s="130">
        <f>VLOOKUP($C$51,CalculsBrassages!$S$6:$AI$67,15,0)</f>
        <v>0</v>
      </c>
      <c r="E57" s="69"/>
      <c r="F57" s="68">
        <f>IF(D57&gt;0,1,0)</f>
        <v>0</v>
      </c>
      <c r="G57" s="68">
        <f>SUM($F$57:$F$58)</f>
        <v>1</v>
      </c>
      <c r="H57" s="72" t="e">
        <f>(($AC$8-$M$51-$M$52-$M$53-$M$54-$M$55-$M$56)/G57)/D57</f>
        <v>#DIV/0!</v>
      </c>
      <c r="I57" s="72">
        <f>IF(F57=0,I56,I56+(I56*N18/100))</f>
        <v>4.8</v>
      </c>
      <c r="J57" s="73">
        <f>I57*F57</f>
        <v>0</v>
      </c>
      <c r="K57" s="71">
        <f>IF(F57&gt;0,IF(H57&gt;J57,H57,J57),0)</f>
        <v>0</v>
      </c>
      <c r="L57" s="95">
        <f t="shared" si="6"/>
        <v>0</v>
      </c>
      <c r="M57" s="99">
        <f t="shared" si="7"/>
        <v>0</v>
      </c>
      <c r="N57" s="38">
        <v>0</v>
      </c>
      <c r="O57" s="182">
        <f t="shared" si="8"/>
        <v>0</v>
      </c>
      <c r="P57" s="233"/>
      <c r="Q57" s="185">
        <f>IF(R57&gt;0,"1/2","")</f>
      </c>
      <c r="R57" s="185">
        <f>VLOOKUP($R$51,CalculsBrassages!$A$6:$Q$259,14,0)</f>
        <v>0</v>
      </c>
      <c r="S57" s="185">
        <f>VLOOKUP($R$51,CalculsBrassages!$A$6:$Q$259,15,0)</f>
        <v>0</v>
      </c>
      <c r="T57" s="185"/>
      <c r="U57" s="185">
        <f>IF(S57&gt;0,1,0)</f>
        <v>0</v>
      </c>
      <c r="V57" s="188">
        <f>SUM(U57:$U$58)</f>
        <v>0</v>
      </c>
      <c r="W57" s="187" t="e">
        <f>(($AC$9-$AB$51-$AB$52-AB$53-AB$54-$AB$55-$AB$56)/V57)/S57</f>
        <v>#DIV/0!</v>
      </c>
      <c r="X57" s="187">
        <f>IF(U57=0,X56,X56+(X56*O18/100))</f>
        <v>1.6</v>
      </c>
      <c r="Y57" s="187">
        <f>X57*U57</f>
        <v>0</v>
      </c>
      <c r="Z57" s="187">
        <f>IF(U57&gt;0,IF(W57&gt;Y57,W57,Y57),0)</f>
        <v>0</v>
      </c>
      <c r="AA57" s="185">
        <f t="shared" si="9"/>
        <v>0</v>
      </c>
      <c r="AB57" s="185">
        <f t="shared" si="10"/>
        <v>0</v>
      </c>
      <c r="AC57" s="185"/>
      <c r="AD57" s="185">
        <f t="shared" si="11"/>
        <v>0</v>
      </c>
      <c r="AE57" s="233"/>
      <c r="AF57" s="234"/>
      <c r="AG57" s="234"/>
      <c r="AH57" s="234"/>
      <c r="AI57" s="234"/>
    </row>
    <row r="58" spans="1:35" ht="13.5" customHeight="1">
      <c r="A58" s="233"/>
      <c r="B58" s="172" t="s">
        <v>12</v>
      </c>
      <c r="C58" s="173">
        <f>VLOOKUP($C$51,CalculsBrassages!$S$6:$AI$67,16,0)</f>
        <v>2</v>
      </c>
      <c r="D58" s="173">
        <f>VLOOKUP($C$51,CalculsBrassages!$S$6:$AI$67,17,0)</f>
        <v>1</v>
      </c>
      <c r="E58" s="75"/>
      <c r="F58" s="68">
        <f>IF(D58&gt;0,1,0)</f>
        <v>1</v>
      </c>
      <c r="G58" s="68">
        <f>SUM($F$58:$F$58)</f>
        <v>1</v>
      </c>
      <c r="H58" s="72">
        <f>(($AC$8-$M$51-$M$52-$M$53-$M$54-$M$55-$M$56-$M$57)/G58)/D58</f>
        <v>18.88</v>
      </c>
      <c r="I58" s="72">
        <f>IF(F58=0,I57,I57+(I57*N19/100))</f>
        <v>6</v>
      </c>
      <c r="J58" s="73">
        <f>I58*F58</f>
        <v>6</v>
      </c>
      <c r="K58" s="71">
        <f>IF(F58&gt;0,IF(H58&gt;J58,H58,J58),0)</f>
        <v>18.88</v>
      </c>
      <c r="L58" s="106">
        <f t="shared" si="6"/>
        <v>18.88</v>
      </c>
      <c r="M58" s="100">
        <f t="shared" si="7"/>
        <v>18.88</v>
      </c>
      <c r="N58" s="39">
        <v>19</v>
      </c>
      <c r="O58" s="183">
        <f t="shared" si="8"/>
        <v>19</v>
      </c>
      <c r="P58" s="233"/>
      <c r="Q58" s="185" t="s">
        <v>12</v>
      </c>
      <c r="R58" s="185">
        <f>VLOOKUP($R$51,CalculsBrassages!$A$6:$Q$259,16,0)</f>
        <v>0</v>
      </c>
      <c r="S58" s="185">
        <f>VLOOKUP($R$51,CalculsBrassages!$A$6:$Q$259,17,0)</f>
        <v>0</v>
      </c>
      <c r="T58" s="185"/>
      <c r="U58" s="185">
        <f>IF(S58&gt;0,1,0)</f>
        <v>0</v>
      </c>
      <c r="V58" s="188">
        <f>SUM(U58:$U$58)</f>
        <v>0</v>
      </c>
      <c r="W58" s="187" t="e">
        <f>(($AC$9-$AB$51-$AB$52-AB$53-AB$54-$AB$55-$AB$56-$AB$57)/V58)/S58</f>
        <v>#DIV/0!</v>
      </c>
      <c r="X58" s="187">
        <f>IF(U58=0,X57,X57+(X57*O19/100))</f>
        <v>1.6</v>
      </c>
      <c r="Y58" s="187">
        <f>X58*U58</f>
        <v>0</v>
      </c>
      <c r="Z58" s="187">
        <f>IF(U58&gt;0,IF(W58&gt;Y58,W58,Y58),0)</f>
        <v>0</v>
      </c>
      <c r="AA58" s="185">
        <f t="shared" si="9"/>
        <v>0</v>
      </c>
      <c r="AB58" s="185">
        <f t="shared" si="10"/>
        <v>0</v>
      </c>
      <c r="AC58" s="185"/>
      <c r="AD58" s="185">
        <f t="shared" si="11"/>
        <v>0</v>
      </c>
      <c r="AE58" s="233"/>
      <c r="AF58" s="234"/>
      <c r="AG58" s="234"/>
      <c r="AH58" s="234"/>
      <c r="AI58" s="234"/>
    </row>
    <row r="59" spans="1:35" ht="13.5" customHeight="1">
      <c r="A59" s="233"/>
      <c r="B59" s="155"/>
      <c r="C59" s="102"/>
      <c r="D59" s="102"/>
      <c r="E59" s="67"/>
      <c r="F59" s="53"/>
      <c r="G59" s="53"/>
      <c r="H59" s="68"/>
      <c r="I59" s="68"/>
      <c r="J59" s="68"/>
      <c r="K59" s="68"/>
      <c r="L59" s="77"/>
      <c r="M59" s="101">
        <f>SUM(M51:M58)</f>
        <v>32</v>
      </c>
      <c r="N59" s="180">
        <f>SUM(N51:N58)</f>
        <v>26</v>
      </c>
      <c r="O59" s="178">
        <f>SUM(O51:O58)</f>
        <v>32</v>
      </c>
      <c r="P59" s="233"/>
      <c r="Q59" s="184"/>
      <c r="R59" s="184"/>
      <c r="S59" s="184"/>
      <c r="T59" s="184"/>
      <c r="U59" s="184"/>
      <c r="V59" s="184"/>
      <c r="W59" s="185"/>
      <c r="X59" s="185"/>
      <c r="Y59" s="185"/>
      <c r="Z59" s="185"/>
      <c r="AA59" s="185"/>
      <c r="AB59" s="189">
        <f>SUM(AB51:AB58)</f>
        <v>0</v>
      </c>
      <c r="AC59" s="190">
        <f>SUM(AC51:AC58)</f>
        <v>0</v>
      </c>
      <c r="AD59" s="189">
        <f>SUM(AD51:AD58)</f>
        <v>0</v>
      </c>
      <c r="AE59" s="233"/>
      <c r="AF59" s="234"/>
      <c r="AG59" s="234"/>
      <c r="AH59" s="234"/>
      <c r="AI59" s="234"/>
    </row>
    <row r="60" spans="1:35" ht="13.5" customHeight="1">
      <c r="A60" s="233"/>
      <c r="B60" s="155"/>
      <c r="C60" s="102"/>
      <c r="D60" s="102"/>
      <c r="E60" s="67"/>
      <c r="F60" s="53"/>
      <c r="G60" s="53"/>
      <c r="H60" s="53"/>
      <c r="I60" s="53"/>
      <c r="J60" s="53"/>
      <c r="K60" s="53"/>
      <c r="L60" s="102"/>
      <c r="M60" s="91">
        <f>+M59/Q8</f>
        <v>0.1</v>
      </c>
      <c r="N60" s="102"/>
      <c r="O60" s="179">
        <f>O59/Q8</f>
        <v>0.1</v>
      </c>
      <c r="P60" s="233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91">
        <f>+AB59/Q8</f>
        <v>0</v>
      </c>
      <c r="AC60" s="184"/>
      <c r="AD60" s="191">
        <f>AD59/Q8</f>
        <v>0</v>
      </c>
      <c r="AE60" s="233"/>
      <c r="AF60" s="234"/>
      <c r="AG60" s="234"/>
      <c r="AH60" s="234"/>
      <c r="AI60" s="234"/>
    </row>
    <row r="61" spans="1:35" ht="13.5" customHeight="1">
      <c r="A61" s="233"/>
      <c r="B61" s="155"/>
      <c r="C61" s="102"/>
      <c r="D61" s="102"/>
      <c r="E61" s="113"/>
      <c r="F61" s="110"/>
      <c r="G61" s="110"/>
      <c r="H61" s="110"/>
      <c r="I61" s="110"/>
      <c r="J61" s="110"/>
      <c r="K61" s="110"/>
      <c r="L61" s="363" t="s">
        <v>56</v>
      </c>
      <c r="M61" s="364"/>
      <c r="N61" s="107">
        <f>AC8</f>
        <v>32</v>
      </c>
      <c r="O61" s="92" t="str">
        <f>O44</f>
        <v>€</v>
      </c>
      <c r="P61" s="233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372" t="s">
        <v>57</v>
      </c>
      <c r="AB61" s="372"/>
      <c r="AC61" s="189">
        <f>AC9</f>
        <v>0</v>
      </c>
      <c r="AD61" s="184" t="s">
        <v>52</v>
      </c>
      <c r="AE61" s="233"/>
      <c r="AF61" s="234"/>
      <c r="AG61" s="234"/>
      <c r="AH61" s="234"/>
      <c r="AI61" s="234"/>
    </row>
    <row r="62" spans="1:35" ht="13.5" customHeight="1" thickBot="1">
      <c r="A62" s="233"/>
      <c r="B62" s="159"/>
      <c r="C62" s="160"/>
      <c r="D62" s="160"/>
      <c r="E62" s="116"/>
      <c r="F62" s="116"/>
      <c r="G62" s="116"/>
      <c r="H62" s="116"/>
      <c r="I62" s="116"/>
      <c r="J62" s="116"/>
      <c r="K62" s="116"/>
      <c r="L62" s="160"/>
      <c r="M62" s="195" t="s">
        <v>97</v>
      </c>
      <c r="N62" s="196"/>
      <c r="O62" s="197">
        <f>N61-O59</f>
        <v>0</v>
      </c>
      <c r="P62" s="233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 t="s">
        <v>54</v>
      </c>
      <c r="AC62" s="184"/>
      <c r="AD62" s="192">
        <f>AC61-AD59</f>
        <v>0</v>
      </c>
      <c r="AE62" s="233"/>
      <c r="AF62" s="234"/>
      <c r="AG62" s="234"/>
      <c r="AH62" s="234"/>
      <c r="AI62" s="234"/>
    </row>
    <row r="63" spans="1:35" ht="13.5" thickTop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4"/>
      <c r="AG63" s="234"/>
      <c r="AH63" s="234"/>
      <c r="AI63" s="234"/>
    </row>
    <row r="64" spans="1:35" ht="12.75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4"/>
      <c r="AG64" s="234"/>
      <c r="AH64" s="234"/>
      <c r="AI64" s="234"/>
    </row>
    <row r="65" spans="1:35" ht="12.75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4"/>
      <c r="AG65" s="234"/>
      <c r="AH65" s="234"/>
      <c r="AI65" s="234"/>
    </row>
    <row r="66" spans="1:35" ht="12.75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4"/>
      <c r="AG66" s="234"/>
      <c r="AH66" s="234"/>
      <c r="AI66" s="234"/>
    </row>
    <row r="67" spans="1:35" ht="12.75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4"/>
      <c r="AG67" s="234"/>
      <c r="AH67" s="234"/>
      <c r="AI67" s="234"/>
    </row>
    <row r="68" spans="1:35" ht="12.75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4"/>
      <c r="AG68" s="234"/>
      <c r="AH68" s="234"/>
      <c r="AI68" s="234"/>
    </row>
  </sheetData>
  <sheetProtection/>
  <mergeCells count="58">
    <mergeCell ref="B4:C5"/>
    <mergeCell ref="B3:AD3"/>
    <mergeCell ref="L61:M61"/>
    <mergeCell ref="AA61:AB61"/>
    <mergeCell ref="Q15:S15"/>
    <mergeCell ref="Q16:S16"/>
    <mergeCell ref="Q17:S17"/>
    <mergeCell ref="AA49:AB49"/>
    <mergeCell ref="AC49:AD49"/>
    <mergeCell ref="I50:J50"/>
    <mergeCell ref="X50:Y50"/>
    <mergeCell ref="L49:M49"/>
    <mergeCell ref="N49:O49"/>
    <mergeCell ref="Q13:AD13"/>
    <mergeCell ref="Q14:S14"/>
    <mergeCell ref="L44:M44"/>
    <mergeCell ref="AA44:AB44"/>
    <mergeCell ref="AA32:AB32"/>
    <mergeCell ref="X33:Y33"/>
    <mergeCell ref="N32:O32"/>
    <mergeCell ref="Q7:R7"/>
    <mergeCell ref="L32:M32"/>
    <mergeCell ref="B11:L11"/>
    <mergeCell ref="B21:AD21"/>
    <mergeCell ref="B22:AD22"/>
    <mergeCell ref="B23:AD23"/>
    <mergeCell ref="S27:AA27"/>
    <mergeCell ref="B31:O31"/>
    <mergeCell ref="Q31:AD31"/>
    <mergeCell ref="S5:AD5"/>
    <mergeCell ref="Q8:R8"/>
    <mergeCell ref="Q9:R9"/>
    <mergeCell ref="Q10:R10"/>
    <mergeCell ref="Q5:R5"/>
    <mergeCell ref="AC7:AD7"/>
    <mergeCell ref="AC8:AD8"/>
    <mergeCell ref="AC9:AD9"/>
    <mergeCell ref="AC6:AD6"/>
    <mergeCell ref="Q6:R6"/>
    <mergeCell ref="B2:AD2"/>
    <mergeCell ref="S24:AA24"/>
    <mergeCell ref="S25:AA25"/>
    <mergeCell ref="S26:AA26"/>
    <mergeCell ref="B7:D7"/>
    <mergeCell ref="B8:D8"/>
    <mergeCell ref="B9:D9"/>
    <mergeCell ref="Q4:R4"/>
    <mergeCell ref="S4:AD4"/>
    <mergeCell ref="B13:O13"/>
    <mergeCell ref="B48:O48"/>
    <mergeCell ref="B10:D10"/>
    <mergeCell ref="B27:R27"/>
    <mergeCell ref="AC32:AD32"/>
    <mergeCell ref="S28:AA28"/>
    <mergeCell ref="Q11:R11"/>
    <mergeCell ref="AC11:AD11"/>
    <mergeCell ref="I33:J33"/>
    <mergeCell ref="S29:AA29"/>
  </mergeCells>
  <printOptions/>
  <pageMargins left="0.75" right="0.75" top="1" bottom="1" header="0.4921259845" footer="0.4921259845"/>
  <pageSetup fitToHeight="1" fitToWidth="1" horizontalDpi="300" verticalDpi="3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2:AJ259"/>
  <sheetViews>
    <sheetView zoomScalePageLayoutView="0" workbookViewId="0" topLeftCell="A1">
      <pane ySplit="2100" topLeftCell="BM8" activePane="bottomLeft" state="split"/>
      <selection pane="topLeft" activeCell="S6" sqref="S6:S7"/>
      <selection pane="bottomLeft" activeCell="P14" sqref="P14"/>
    </sheetView>
  </sheetViews>
  <sheetFormatPr defaultColWidth="11.421875" defaultRowHeight="12.75"/>
  <cols>
    <col min="1" max="1" width="11.421875" style="25" customWidth="1"/>
    <col min="2" max="2" width="5.7109375" style="23" customWidth="1"/>
    <col min="3" max="3" width="5.7109375" style="25" customWidth="1"/>
    <col min="4" max="4" width="5.7109375" style="23" customWidth="1"/>
    <col min="5" max="13" width="5.7109375" style="25" customWidth="1"/>
    <col min="14" max="17" width="5.7109375" style="23" customWidth="1"/>
    <col min="18" max="18" width="11.421875" style="23" customWidth="1"/>
    <col min="19" max="35" width="5.7109375" style="23" customWidth="1"/>
    <col min="36" max="16384" width="11.421875" style="23" customWidth="1"/>
  </cols>
  <sheetData>
    <row r="1" ht="13.5" thickBot="1"/>
    <row r="2" spans="2:35" ht="14.25" thickBot="1" thickTop="1">
      <c r="B2" s="379" t="s">
        <v>86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1"/>
      <c r="S2" s="25"/>
      <c r="T2" s="379" t="s">
        <v>87</v>
      </c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1"/>
    </row>
    <row r="3" spans="19:31" ht="13.5" thickTop="1">
      <c r="S3" s="25"/>
      <c r="U3" s="25"/>
      <c r="W3" s="25"/>
      <c r="X3" s="25"/>
      <c r="Y3" s="25"/>
      <c r="Z3" s="25"/>
      <c r="AA3" s="25"/>
      <c r="AB3" s="25"/>
      <c r="AC3" s="25"/>
      <c r="AD3" s="25"/>
      <c r="AE3" s="25"/>
    </row>
    <row r="4" spans="2:35" ht="12.75">
      <c r="B4" s="382" t="s">
        <v>7</v>
      </c>
      <c r="C4" s="383"/>
      <c r="D4" s="382" t="s">
        <v>76</v>
      </c>
      <c r="E4" s="383"/>
      <c r="F4" s="382" t="s">
        <v>20</v>
      </c>
      <c r="G4" s="383"/>
      <c r="H4" s="382" t="s">
        <v>17</v>
      </c>
      <c r="I4" s="383"/>
      <c r="J4" s="382" t="s">
        <v>88</v>
      </c>
      <c r="K4" s="383"/>
      <c r="L4" s="382" t="s">
        <v>89</v>
      </c>
      <c r="M4" s="383"/>
      <c r="N4" s="382" t="s">
        <v>90</v>
      </c>
      <c r="O4" s="383"/>
      <c r="P4" s="382" t="s">
        <v>12</v>
      </c>
      <c r="Q4" s="383"/>
      <c r="S4" s="25"/>
      <c r="T4" s="382" t="s">
        <v>7</v>
      </c>
      <c r="U4" s="383"/>
      <c r="V4" s="382" t="s">
        <v>76</v>
      </c>
      <c r="W4" s="383"/>
      <c r="X4" s="382" t="s">
        <v>20</v>
      </c>
      <c r="Y4" s="383"/>
      <c r="Z4" s="382" t="s">
        <v>17</v>
      </c>
      <c r="AA4" s="383"/>
      <c r="AB4" s="382" t="s">
        <v>88</v>
      </c>
      <c r="AC4" s="383"/>
      <c r="AD4" s="382" t="s">
        <v>89</v>
      </c>
      <c r="AE4" s="383"/>
      <c r="AF4" s="382" t="s">
        <v>90</v>
      </c>
      <c r="AG4" s="383"/>
      <c r="AH4" s="382" t="s">
        <v>12</v>
      </c>
      <c r="AI4" s="383"/>
    </row>
    <row r="5" spans="2:35" ht="12.75">
      <c r="B5" s="26" t="s">
        <v>4</v>
      </c>
      <c r="C5" s="26" t="s">
        <v>5</v>
      </c>
      <c r="D5" s="26" t="s">
        <v>4</v>
      </c>
      <c r="E5" s="26" t="s">
        <v>5</v>
      </c>
      <c r="F5" s="26" t="s">
        <v>4</v>
      </c>
      <c r="G5" s="26" t="s">
        <v>5</v>
      </c>
      <c r="H5" s="26" t="s">
        <v>4</v>
      </c>
      <c r="I5" s="26" t="s">
        <v>5</v>
      </c>
      <c r="J5" s="26" t="s">
        <v>4</v>
      </c>
      <c r="K5" s="26" t="s">
        <v>5</v>
      </c>
      <c r="L5" s="26" t="s">
        <v>4</v>
      </c>
      <c r="M5" s="26" t="s">
        <v>5</v>
      </c>
      <c r="N5" s="26" t="s">
        <v>4</v>
      </c>
      <c r="O5" s="26" t="s">
        <v>5</v>
      </c>
      <c r="P5" s="26" t="s">
        <v>4</v>
      </c>
      <c r="Q5" s="26" t="s">
        <v>5</v>
      </c>
      <c r="S5" s="25"/>
      <c r="T5" s="26" t="s">
        <v>4</v>
      </c>
      <c r="U5" s="26" t="s">
        <v>5</v>
      </c>
      <c r="V5" s="26" t="s">
        <v>4</v>
      </c>
      <c r="W5" s="26" t="s">
        <v>5</v>
      </c>
      <c r="X5" s="26" t="s">
        <v>4</v>
      </c>
      <c r="Y5" s="26" t="s">
        <v>5</v>
      </c>
      <c r="Z5" s="26" t="s">
        <v>4</v>
      </c>
      <c r="AA5" s="26" t="s">
        <v>5</v>
      </c>
      <c r="AB5" s="26" t="s">
        <v>4</v>
      </c>
      <c r="AC5" s="26" t="s">
        <v>5</v>
      </c>
      <c r="AD5" s="26" t="s">
        <v>4</v>
      </c>
      <c r="AE5" s="26" t="s">
        <v>5</v>
      </c>
      <c r="AF5" s="26" t="s">
        <v>4</v>
      </c>
      <c r="AG5" s="26" t="s">
        <v>5</v>
      </c>
      <c r="AH5" s="26" t="s">
        <v>4</v>
      </c>
      <c r="AI5" s="26" t="s">
        <v>5</v>
      </c>
    </row>
    <row r="6" spans="1:35" ht="12.75">
      <c r="A6" s="27">
        <v>0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S6" s="124">
        <v>0</v>
      </c>
      <c r="T6" s="125">
        <v>0</v>
      </c>
      <c r="U6" s="125">
        <v>0</v>
      </c>
      <c r="V6" s="125">
        <v>0</v>
      </c>
      <c r="W6" s="125">
        <v>0</v>
      </c>
      <c r="X6" s="125">
        <v>0</v>
      </c>
      <c r="Y6" s="125">
        <v>0</v>
      </c>
      <c r="Z6" s="125">
        <v>0</v>
      </c>
      <c r="AA6" s="125">
        <v>0</v>
      </c>
      <c r="AB6" s="125">
        <v>0</v>
      </c>
      <c r="AC6" s="125">
        <v>0</v>
      </c>
      <c r="AD6" s="125">
        <v>0</v>
      </c>
      <c r="AE6" s="125">
        <v>0</v>
      </c>
      <c r="AF6" s="125">
        <v>0</v>
      </c>
      <c r="AG6" s="125">
        <v>0</v>
      </c>
      <c r="AH6" s="125">
        <v>0</v>
      </c>
      <c r="AI6" s="125">
        <v>0</v>
      </c>
    </row>
    <row r="7" spans="1:36" ht="12.75">
      <c r="A7" s="29">
        <v>4</v>
      </c>
      <c r="B7" s="30">
        <v>4</v>
      </c>
      <c r="C7" s="30">
        <v>2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0">
        <v>2</v>
      </c>
      <c r="Q7" s="30">
        <v>1</v>
      </c>
      <c r="S7" s="119">
        <v>4</v>
      </c>
      <c r="T7" s="120">
        <v>4</v>
      </c>
      <c r="U7" s="120">
        <v>2</v>
      </c>
      <c r="V7" s="126">
        <v>0</v>
      </c>
      <c r="W7" s="126">
        <v>0</v>
      </c>
      <c r="X7" s="126">
        <v>0</v>
      </c>
      <c r="Y7" s="126">
        <v>0</v>
      </c>
      <c r="Z7" s="126">
        <v>0</v>
      </c>
      <c r="AA7" s="126">
        <v>0</v>
      </c>
      <c r="AB7" s="126">
        <v>0</v>
      </c>
      <c r="AC7" s="126">
        <v>0</v>
      </c>
      <c r="AD7" s="126">
        <v>0</v>
      </c>
      <c r="AE7" s="126">
        <v>0</v>
      </c>
      <c r="AF7" s="126">
        <v>0</v>
      </c>
      <c r="AG7" s="126">
        <v>0</v>
      </c>
      <c r="AH7" s="120">
        <v>2</v>
      </c>
      <c r="AI7" s="120">
        <v>1</v>
      </c>
      <c r="AJ7" s="121"/>
    </row>
    <row r="8" spans="1:36" ht="12.75">
      <c r="A8" s="29">
        <v>5</v>
      </c>
      <c r="B8" s="30">
        <v>5</v>
      </c>
      <c r="C8" s="30">
        <v>3</v>
      </c>
      <c r="D8" s="30">
        <v>3</v>
      </c>
      <c r="E8" s="30">
        <v>2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0">
        <v>2</v>
      </c>
      <c r="Q8" s="30">
        <v>1</v>
      </c>
      <c r="S8" s="119">
        <v>5</v>
      </c>
      <c r="T8" s="120">
        <v>5</v>
      </c>
      <c r="U8" s="120">
        <v>3</v>
      </c>
      <c r="V8" s="126">
        <v>0</v>
      </c>
      <c r="W8" s="126">
        <v>0</v>
      </c>
      <c r="X8" s="120">
        <v>2</v>
      </c>
      <c r="Y8" s="120">
        <v>1</v>
      </c>
      <c r="Z8" s="126">
        <v>0</v>
      </c>
      <c r="AA8" s="126">
        <v>0</v>
      </c>
      <c r="AB8" s="126">
        <v>0</v>
      </c>
      <c r="AC8" s="126">
        <v>0</v>
      </c>
      <c r="AD8" s="126">
        <v>0</v>
      </c>
      <c r="AE8" s="126">
        <v>0</v>
      </c>
      <c r="AF8" s="126">
        <v>0</v>
      </c>
      <c r="AG8" s="126">
        <v>0</v>
      </c>
      <c r="AH8" s="120">
        <v>2</v>
      </c>
      <c r="AI8" s="120">
        <v>1</v>
      </c>
      <c r="AJ8" s="121"/>
    </row>
    <row r="9" spans="1:36" ht="12.75">
      <c r="A9" s="29">
        <v>6</v>
      </c>
      <c r="B9" s="30">
        <v>6</v>
      </c>
      <c r="C9" s="30">
        <v>3</v>
      </c>
      <c r="D9" s="30">
        <v>3</v>
      </c>
      <c r="E9" s="30">
        <v>2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0">
        <v>2</v>
      </c>
      <c r="Q9" s="30">
        <v>1</v>
      </c>
      <c r="S9" s="119">
        <v>6</v>
      </c>
      <c r="T9" s="120">
        <v>6</v>
      </c>
      <c r="U9" s="120">
        <v>3</v>
      </c>
      <c r="V9" s="126">
        <v>0</v>
      </c>
      <c r="W9" s="126">
        <v>0</v>
      </c>
      <c r="X9" s="120">
        <v>2</v>
      </c>
      <c r="Y9" s="120">
        <v>1</v>
      </c>
      <c r="Z9" s="126">
        <v>0</v>
      </c>
      <c r="AA9" s="126">
        <v>0</v>
      </c>
      <c r="AB9" s="126">
        <v>0</v>
      </c>
      <c r="AC9" s="126">
        <v>0</v>
      </c>
      <c r="AD9" s="126">
        <v>0</v>
      </c>
      <c r="AE9" s="126">
        <v>0</v>
      </c>
      <c r="AF9" s="126">
        <v>0</v>
      </c>
      <c r="AG9" s="126">
        <v>0</v>
      </c>
      <c r="AH9" s="120">
        <v>2</v>
      </c>
      <c r="AI9" s="120">
        <v>1</v>
      </c>
      <c r="AJ9" s="121"/>
    </row>
    <row r="10" spans="1:36" ht="12.75">
      <c r="A10" s="29">
        <v>7</v>
      </c>
      <c r="B10" s="30">
        <v>7</v>
      </c>
      <c r="C10" s="30">
        <v>4</v>
      </c>
      <c r="D10" s="30">
        <v>4</v>
      </c>
      <c r="E10" s="30">
        <v>2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0">
        <v>2</v>
      </c>
      <c r="Q10" s="30">
        <v>1</v>
      </c>
      <c r="S10" s="119">
        <v>7</v>
      </c>
      <c r="T10" s="120">
        <v>7</v>
      </c>
      <c r="U10" s="120">
        <v>4</v>
      </c>
      <c r="V10" s="126">
        <v>0</v>
      </c>
      <c r="W10" s="126">
        <v>0</v>
      </c>
      <c r="X10" s="120">
        <v>2</v>
      </c>
      <c r="Y10" s="120">
        <v>1</v>
      </c>
      <c r="Z10" s="126">
        <v>0</v>
      </c>
      <c r="AA10" s="126">
        <v>0</v>
      </c>
      <c r="AB10" s="126">
        <v>0</v>
      </c>
      <c r="AC10" s="126">
        <v>0</v>
      </c>
      <c r="AD10" s="126">
        <v>0</v>
      </c>
      <c r="AE10" s="126">
        <v>0</v>
      </c>
      <c r="AF10" s="126">
        <v>0</v>
      </c>
      <c r="AG10" s="126">
        <v>0</v>
      </c>
      <c r="AH10" s="120">
        <v>2</v>
      </c>
      <c r="AI10" s="120">
        <v>1</v>
      </c>
      <c r="AJ10" s="121"/>
    </row>
    <row r="11" spans="1:36" ht="12.75">
      <c r="A11" s="29">
        <v>8</v>
      </c>
      <c r="B11" s="30">
        <v>8</v>
      </c>
      <c r="C11" s="30">
        <v>4</v>
      </c>
      <c r="D11" s="30">
        <v>4</v>
      </c>
      <c r="E11" s="30">
        <v>2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0">
        <v>2</v>
      </c>
      <c r="Q11" s="30">
        <v>1</v>
      </c>
      <c r="S11" s="119">
        <v>8</v>
      </c>
      <c r="T11" s="120">
        <v>8</v>
      </c>
      <c r="U11" s="120">
        <v>4</v>
      </c>
      <c r="V11" s="126">
        <v>0</v>
      </c>
      <c r="W11" s="126">
        <v>0</v>
      </c>
      <c r="X11" s="120">
        <v>2</v>
      </c>
      <c r="Y11" s="120">
        <v>1</v>
      </c>
      <c r="Z11" s="126">
        <v>0</v>
      </c>
      <c r="AA11" s="126">
        <v>0</v>
      </c>
      <c r="AB11" s="126">
        <v>0</v>
      </c>
      <c r="AC11" s="126">
        <v>0</v>
      </c>
      <c r="AD11" s="126">
        <v>0</v>
      </c>
      <c r="AE11" s="126">
        <v>0</v>
      </c>
      <c r="AF11" s="126">
        <v>0</v>
      </c>
      <c r="AG11" s="126">
        <v>0</v>
      </c>
      <c r="AH11" s="120">
        <v>2</v>
      </c>
      <c r="AI11" s="120">
        <v>1</v>
      </c>
      <c r="AJ11" s="121"/>
    </row>
    <row r="12" spans="1:36" ht="12.75">
      <c r="A12" s="29">
        <v>9</v>
      </c>
      <c r="B12" s="30">
        <v>9</v>
      </c>
      <c r="C12" s="30">
        <v>5</v>
      </c>
      <c r="D12" s="30">
        <v>5</v>
      </c>
      <c r="E12" s="30">
        <v>3</v>
      </c>
      <c r="F12" s="30">
        <v>3</v>
      </c>
      <c r="G12" s="30">
        <v>2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0">
        <v>2</v>
      </c>
      <c r="Q12" s="30">
        <v>1</v>
      </c>
      <c r="S12" s="24">
        <v>9</v>
      </c>
      <c r="T12" s="120">
        <v>9</v>
      </c>
      <c r="U12" s="120">
        <v>5</v>
      </c>
      <c r="V12" s="126">
        <v>0</v>
      </c>
      <c r="W12" s="126">
        <v>0</v>
      </c>
      <c r="X12" s="120">
        <v>2</v>
      </c>
      <c r="Y12" s="120">
        <v>1</v>
      </c>
      <c r="Z12" s="126">
        <v>0</v>
      </c>
      <c r="AA12" s="126">
        <v>0</v>
      </c>
      <c r="AB12" s="126">
        <v>0</v>
      </c>
      <c r="AC12" s="126">
        <v>0</v>
      </c>
      <c r="AD12" s="126">
        <v>0</v>
      </c>
      <c r="AE12" s="126">
        <v>0</v>
      </c>
      <c r="AF12" s="120">
        <v>4</v>
      </c>
      <c r="AG12" s="120">
        <v>2</v>
      </c>
      <c r="AH12" s="120">
        <v>2</v>
      </c>
      <c r="AI12" s="120">
        <v>1</v>
      </c>
      <c r="AJ12" s="121"/>
    </row>
    <row r="13" spans="1:36" ht="12.75">
      <c r="A13" s="29">
        <v>10</v>
      </c>
      <c r="B13" s="30">
        <v>10</v>
      </c>
      <c r="C13" s="30">
        <v>5</v>
      </c>
      <c r="D13" s="30">
        <v>5</v>
      </c>
      <c r="E13" s="30">
        <v>3</v>
      </c>
      <c r="F13" s="30">
        <v>3</v>
      </c>
      <c r="G13" s="30">
        <v>2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0">
        <v>2</v>
      </c>
      <c r="Q13" s="30">
        <v>1</v>
      </c>
      <c r="S13" s="122">
        <v>10</v>
      </c>
      <c r="T13" s="123">
        <v>10</v>
      </c>
      <c r="U13" s="123">
        <v>5</v>
      </c>
      <c r="V13" s="127">
        <v>0</v>
      </c>
      <c r="W13" s="127">
        <v>0</v>
      </c>
      <c r="X13" s="123">
        <v>2</v>
      </c>
      <c r="Y13" s="123">
        <v>1</v>
      </c>
      <c r="Z13" s="127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3">
        <v>4</v>
      </c>
      <c r="AG13" s="123">
        <v>2</v>
      </c>
      <c r="AH13" s="123">
        <v>2</v>
      </c>
      <c r="AI13" s="123">
        <v>1</v>
      </c>
      <c r="AJ13" s="121"/>
    </row>
    <row r="14" spans="1:36" ht="12.75">
      <c r="A14" s="29">
        <v>11</v>
      </c>
      <c r="B14" s="30">
        <v>11</v>
      </c>
      <c r="C14" s="30">
        <v>6</v>
      </c>
      <c r="D14" s="30">
        <v>6</v>
      </c>
      <c r="E14" s="30">
        <v>3</v>
      </c>
      <c r="F14" s="30">
        <v>3</v>
      </c>
      <c r="G14" s="30">
        <v>2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0">
        <v>2</v>
      </c>
      <c r="Q14" s="30">
        <v>1</v>
      </c>
      <c r="S14" s="119">
        <v>11</v>
      </c>
      <c r="T14" s="120">
        <v>11</v>
      </c>
      <c r="U14" s="120">
        <v>6</v>
      </c>
      <c r="V14" s="126">
        <v>0</v>
      </c>
      <c r="W14" s="126">
        <v>0</v>
      </c>
      <c r="X14" s="120">
        <v>4</v>
      </c>
      <c r="Y14" s="120">
        <v>2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0">
        <v>4</v>
      </c>
      <c r="AG14" s="120">
        <v>2</v>
      </c>
      <c r="AH14" s="120">
        <v>2</v>
      </c>
      <c r="AI14" s="120">
        <v>1</v>
      </c>
      <c r="AJ14" s="121"/>
    </row>
    <row r="15" spans="1:36" ht="12.75">
      <c r="A15" s="29">
        <v>12</v>
      </c>
      <c r="B15" s="30">
        <v>12</v>
      </c>
      <c r="C15" s="30">
        <v>6</v>
      </c>
      <c r="D15" s="30">
        <v>6</v>
      </c>
      <c r="E15" s="30">
        <v>3</v>
      </c>
      <c r="F15" s="30">
        <v>3</v>
      </c>
      <c r="G15" s="30">
        <v>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0">
        <v>2</v>
      </c>
      <c r="Q15" s="30">
        <v>1</v>
      </c>
      <c r="S15" s="119">
        <v>12</v>
      </c>
      <c r="T15" s="120">
        <v>12</v>
      </c>
      <c r="U15" s="120">
        <v>6</v>
      </c>
      <c r="V15" s="126">
        <v>0</v>
      </c>
      <c r="W15" s="126">
        <v>0</v>
      </c>
      <c r="X15" s="120">
        <v>4</v>
      </c>
      <c r="Y15" s="120">
        <v>2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0">
        <v>4</v>
      </c>
      <c r="AG15" s="120">
        <v>2</v>
      </c>
      <c r="AH15" s="120">
        <v>2</v>
      </c>
      <c r="AI15" s="120">
        <v>1</v>
      </c>
      <c r="AJ15" s="121"/>
    </row>
    <row r="16" spans="1:36" ht="12.75">
      <c r="A16" s="29">
        <v>13</v>
      </c>
      <c r="B16" s="30">
        <v>13</v>
      </c>
      <c r="C16" s="30">
        <v>7</v>
      </c>
      <c r="D16" s="30">
        <v>7</v>
      </c>
      <c r="E16" s="30">
        <v>4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0">
        <v>4</v>
      </c>
      <c r="O16" s="30">
        <v>2</v>
      </c>
      <c r="P16" s="30">
        <v>2</v>
      </c>
      <c r="Q16" s="30">
        <v>1</v>
      </c>
      <c r="S16" s="119">
        <v>13</v>
      </c>
      <c r="T16" s="120">
        <v>13</v>
      </c>
      <c r="U16" s="120">
        <v>7</v>
      </c>
      <c r="V16" s="126">
        <v>0</v>
      </c>
      <c r="W16" s="126">
        <v>0</v>
      </c>
      <c r="X16" s="120">
        <v>6</v>
      </c>
      <c r="Y16" s="120">
        <v>3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0">
        <v>4</v>
      </c>
      <c r="AG16" s="120">
        <v>2</v>
      </c>
      <c r="AH16" s="120">
        <v>2</v>
      </c>
      <c r="AI16" s="120">
        <v>1</v>
      </c>
      <c r="AJ16" s="121"/>
    </row>
    <row r="17" spans="1:36" ht="12.75">
      <c r="A17" s="29">
        <v>14</v>
      </c>
      <c r="B17" s="30">
        <v>14</v>
      </c>
      <c r="C17" s="30">
        <v>7</v>
      </c>
      <c r="D17" s="30">
        <v>7</v>
      </c>
      <c r="E17" s="30">
        <v>4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0">
        <v>4</v>
      </c>
      <c r="O17" s="30">
        <v>2</v>
      </c>
      <c r="P17" s="30">
        <v>2</v>
      </c>
      <c r="Q17" s="30">
        <v>1</v>
      </c>
      <c r="S17" s="119">
        <v>14</v>
      </c>
      <c r="T17" s="120">
        <v>14</v>
      </c>
      <c r="U17" s="120">
        <v>7</v>
      </c>
      <c r="V17" s="126">
        <v>0</v>
      </c>
      <c r="W17" s="126">
        <v>0</v>
      </c>
      <c r="X17" s="120">
        <v>6</v>
      </c>
      <c r="Y17" s="120">
        <v>3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0">
        <v>4</v>
      </c>
      <c r="AG17" s="120">
        <v>2</v>
      </c>
      <c r="AH17" s="120">
        <v>2</v>
      </c>
      <c r="AI17" s="120">
        <v>1</v>
      </c>
      <c r="AJ17" s="121"/>
    </row>
    <row r="18" spans="1:36" ht="12.75">
      <c r="A18" s="29">
        <v>15</v>
      </c>
      <c r="B18" s="30">
        <v>15</v>
      </c>
      <c r="C18" s="30">
        <v>8</v>
      </c>
      <c r="D18" s="30">
        <v>8</v>
      </c>
      <c r="E18" s="30">
        <v>4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0">
        <v>4</v>
      </c>
      <c r="O18" s="30">
        <v>2</v>
      </c>
      <c r="P18" s="30">
        <v>2</v>
      </c>
      <c r="Q18" s="30">
        <v>1</v>
      </c>
      <c r="S18" s="119">
        <v>15</v>
      </c>
      <c r="T18" s="120">
        <v>15</v>
      </c>
      <c r="U18" s="120">
        <v>8</v>
      </c>
      <c r="V18" s="126">
        <v>0</v>
      </c>
      <c r="W18" s="126">
        <v>0</v>
      </c>
      <c r="X18" s="120">
        <v>8</v>
      </c>
      <c r="Y18" s="120">
        <v>4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0">
        <v>4</v>
      </c>
      <c r="AG18" s="120">
        <v>2</v>
      </c>
      <c r="AH18" s="120">
        <v>2</v>
      </c>
      <c r="AI18" s="120">
        <v>1</v>
      </c>
      <c r="AJ18" s="121"/>
    </row>
    <row r="19" spans="1:36" ht="12.75">
      <c r="A19" s="25">
        <v>16</v>
      </c>
      <c r="B19" s="32">
        <v>16</v>
      </c>
      <c r="C19" s="32">
        <v>8</v>
      </c>
      <c r="D19" s="32">
        <v>8</v>
      </c>
      <c r="E19" s="32">
        <v>4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2">
        <v>4</v>
      </c>
      <c r="O19" s="32">
        <v>2</v>
      </c>
      <c r="P19" s="32">
        <v>2</v>
      </c>
      <c r="Q19" s="32">
        <v>1</v>
      </c>
      <c r="S19" s="119">
        <v>16</v>
      </c>
      <c r="T19" s="120">
        <v>16</v>
      </c>
      <c r="U19" s="120">
        <v>8</v>
      </c>
      <c r="V19" s="126">
        <v>0</v>
      </c>
      <c r="W19" s="126">
        <v>0</v>
      </c>
      <c r="X19" s="120">
        <v>8</v>
      </c>
      <c r="Y19" s="120">
        <v>4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0">
        <v>4</v>
      </c>
      <c r="AG19" s="120">
        <v>2</v>
      </c>
      <c r="AH19" s="120">
        <v>2</v>
      </c>
      <c r="AI19" s="120">
        <v>1</v>
      </c>
      <c r="AJ19" s="121"/>
    </row>
    <row r="20" spans="1:36" ht="12.75">
      <c r="A20" s="25">
        <v>17</v>
      </c>
      <c r="B20" s="32">
        <v>17</v>
      </c>
      <c r="C20" s="32">
        <v>9</v>
      </c>
      <c r="D20" s="32">
        <v>9</v>
      </c>
      <c r="E20" s="32">
        <v>5</v>
      </c>
      <c r="F20" s="32">
        <v>2</v>
      </c>
      <c r="G20" s="32">
        <v>1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2">
        <v>4</v>
      </c>
      <c r="O20" s="32">
        <v>2</v>
      </c>
      <c r="P20" s="32">
        <v>2</v>
      </c>
      <c r="Q20" s="32">
        <v>1</v>
      </c>
      <c r="S20" s="119">
        <v>17</v>
      </c>
      <c r="T20" s="120">
        <v>17</v>
      </c>
      <c r="U20" s="120">
        <v>9</v>
      </c>
      <c r="V20" s="126">
        <v>0</v>
      </c>
      <c r="W20" s="126">
        <v>0</v>
      </c>
      <c r="X20" s="120">
        <v>2</v>
      </c>
      <c r="Y20" s="120">
        <v>1</v>
      </c>
      <c r="Z20" s="126">
        <v>0</v>
      </c>
      <c r="AA20" s="126">
        <v>0</v>
      </c>
      <c r="AB20" s="126">
        <v>0</v>
      </c>
      <c r="AC20" s="126">
        <v>0</v>
      </c>
      <c r="AD20" s="120">
        <v>8</v>
      </c>
      <c r="AE20" s="120">
        <v>4</v>
      </c>
      <c r="AF20" s="120">
        <v>4</v>
      </c>
      <c r="AG20" s="120">
        <v>2</v>
      </c>
      <c r="AH20" s="120">
        <v>2</v>
      </c>
      <c r="AI20" s="120">
        <v>1</v>
      </c>
      <c r="AJ20" s="121"/>
    </row>
    <row r="21" spans="1:36" ht="12.75">
      <c r="A21" s="25">
        <v>18</v>
      </c>
      <c r="B21" s="32">
        <v>18</v>
      </c>
      <c r="C21" s="32">
        <v>9</v>
      </c>
      <c r="D21" s="32">
        <v>9</v>
      </c>
      <c r="E21" s="32">
        <v>5</v>
      </c>
      <c r="F21" s="32">
        <v>2</v>
      </c>
      <c r="G21" s="32">
        <v>1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2">
        <v>4</v>
      </c>
      <c r="O21" s="32">
        <v>2</v>
      </c>
      <c r="P21" s="32">
        <v>2</v>
      </c>
      <c r="Q21" s="32">
        <v>1</v>
      </c>
      <c r="S21" s="119">
        <v>18</v>
      </c>
      <c r="T21" s="120">
        <v>18</v>
      </c>
      <c r="U21" s="120">
        <v>9</v>
      </c>
      <c r="V21" s="126">
        <v>0</v>
      </c>
      <c r="W21" s="126">
        <v>0</v>
      </c>
      <c r="X21" s="120">
        <v>2</v>
      </c>
      <c r="Y21" s="120">
        <v>1</v>
      </c>
      <c r="Z21" s="126">
        <v>0</v>
      </c>
      <c r="AA21" s="126">
        <v>0</v>
      </c>
      <c r="AB21" s="126">
        <v>0</v>
      </c>
      <c r="AC21" s="126">
        <v>0</v>
      </c>
      <c r="AD21" s="120">
        <v>8</v>
      </c>
      <c r="AE21" s="120">
        <v>4</v>
      </c>
      <c r="AF21" s="120">
        <v>4</v>
      </c>
      <c r="AG21" s="120">
        <v>2</v>
      </c>
      <c r="AH21" s="120">
        <v>2</v>
      </c>
      <c r="AI21" s="120">
        <v>1</v>
      </c>
      <c r="AJ21" s="121"/>
    </row>
    <row r="22" spans="1:36" ht="12.75">
      <c r="A22" s="25">
        <v>19</v>
      </c>
      <c r="B22" s="32">
        <v>19</v>
      </c>
      <c r="C22" s="32">
        <v>10</v>
      </c>
      <c r="D22" s="32">
        <v>10</v>
      </c>
      <c r="E22" s="32">
        <v>5</v>
      </c>
      <c r="F22" s="32">
        <v>2</v>
      </c>
      <c r="G22" s="32">
        <v>1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2">
        <v>4</v>
      </c>
      <c r="O22" s="32">
        <v>2</v>
      </c>
      <c r="P22" s="32">
        <v>2</v>
      </c>
      <c r="Q22" s="32">
        <v>1</v>
      </c>
      <c r="S22" s="119">
        <v>19</v>
      </c>
      <c r="T22" s="120">
        <v>19</v>
      </c>
      <c r="U22" s="120">
        <v>10</v>
      </c>
      <c r="V22" s="126">
        <v>0</v>
      </c>
      <c r="W22" s="126">
        <v>0</v>
      </c>
      <c r="X22" s="120">
        <v>4</v>
      </c>
      <c r="Y22" s="120">
        <v>2</v>
      </c>
      <c r="Z22" s="126">
        <v>0</v>
      </c>
      <c r="AA22" s="126">
        <v>0</v>
      </c>
      <c r="AB22" s="126">
        <v>0</v>
      </c>
      <c r="AC22" s="126">
        <v>0</v>
      </c>
      <c r="AD22" s="120">
        <v>8</v>
      </c>
      <c r="AE22" s="120">
        <v>4</v>
      </c>
      <c r="AF22" s="120">
        <v>4</v>
      </c>
      <c r="AG22" s="120">
        <v>2</v>
      </c>
      <c r="AH22" s="120">
        <v>2</v>
      </c>
      <c r="AI22" s="120">
        <v>1</v>
      </c>
      <c r="AJ22" s="121"/>
    </row>
    <row r="23" spans="1:36" ht="12.75">
      <c r="A23" s="25">
        <v>20</v>
      </c>
      <c r="B23" s="32">
        <v>20</v>
      </c>
      <c r="C23" s="32">
        <v>10</v>
      </c>
      <c r="D23" s="32">
        <v>10</v>
      </c>
      <c r="E23" s="32">
        <v>5</v>
      </c>
      <c r="F23" s="32">
        <v>2</v>
      </c>
      <c r="G23" s="32">
        <v>1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2">
        <v>4</v>
      </c>
      <c r="O23" s="32">
        <v>2</v>
      </c>
      <c r="P23" s="32">
        <v>2</v>
      </c>
      <c r="Q23" s="32">
        <v>1</v>
      </c>
      <c r="S23" s="119">
        <v>20</v>
      </c>
      <c r="T23" s="120">
        <v>20</v>
      </c>
      <c r="U23" s="120">
        <v>10</v>
      </c>
      <c r="V23" s="126">
        <v>0</v>
      </c>
      <c r="W23" s="126">
        <v>0</v>
      </c>
      <c r="X23" s="120">
        <v>4</v>
      </c>
      <c r="Y23" s="120">
        <v>2</v>
      </c>
      <c r="Z23" s="126">
        <v>0</v>
      </c>
      <c r="AA23" s="126">
        <v>0</v>
      </c>
      <c r="AB23" s="126">
        <v>0</v>
      </c>
      <c r="AC23" s="126">
        <v>0</v>
      </c>
      <c r="AD23" s="120">
        <v>8</v>
      </c>
      <c r="AE23" s="120">
        <v>4</v>
      </c>
      <c r="AF23" s="120">
        <v>4</v>
      </c>
      <c r="AG23" s="120">
        <v>2</v>
      </c>
      <c r="AH23" s="120">
        <v>2</v>
      </c>
      <c r="AI23" s="120">
        <v>1</v>
      </c>
      <c r="AJ23" s="121"/>
    </row>
    <row r="24" spans="1:36" ht="12.75">
      <c r="A24" s="25">
        <v>21</v>
      </c>
      <c r="B24" s="32">
        <v>21</v>
      </c>
      <c r="C24" s="32">
        <v>11</v>
      </c>
      <c r="D24" s="32">
        <v>11</v>
      </c>
      <c r="E24" s="32">
        <v>6</v>
      </c>
      <c r="F24" s="32">
        <v>4</v>
      </c>
      <c r="G24" s="32">
        <v>2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2">
        <v>4</v>
      </c>
      <c r="O24" s="32">
        <v>2</v>
      </c>
      <c r="P24" s="32">
        <v>2</v>
      </c>
      <c r="Q24" s="32">
        <v>1</v>
      </c>
      <c r="S24" s="119">
        <v>21</v>
      </c>
      <c r="T24" s="120">
        <v>21</v>
      </c>
      <c r="U24" s="120">
        <v>11</v>
      </c>
      <c r="V24" s="126">
        <v>0</v>
      </c>
      <c r="W24" s="126">
        <v>0</v>
      </c>
      <c r="X24" s="120">
        <v>6</v>
      </c>
      <c r="Y24" s="120">
        <v>3</v>
      </c>
      <c r="Z24" s="126">
        <v>0</v>
      </c>
      <c r="AA24" s="126">
        <v>0</v>
      </c>
      <c r="AB24" s="126">
        <v>0</v>
      </c>
      <c r="AC24" s="126">
        <v>0</v>
      </c>
      <c r="AD24" s="120">
        <v>8</v>
      </c>
      <c r="AE24" s="120">
        <v>4</v>
      </c>
      <c r="AF24" s="120">
        <v>4</v>
      </c>
      <c r="AG24" s="120">
        <v>2</v>
      </c>
      <c r="AH24" s="120">
        <v>2</v>
      </c>
      <c r="AI24" s="120">
        <v>1</v>
      </c>
      <c r="AJ24" s="121"/>
    </row>
    <row r="25" spans="1:36" ht="12.75">
      <c r="A25" s="25">
        <v>22</v>
      </c>
      <c r="B25" s="32">
        <v>22</v>
      </c>
      <c r="C25" s="32">
        <v>11</v>
      </c>
      <c r="D25" s="32">
        <v>11</v>
      </c>
      <c r="E25" s="32">
        <v>6</v>
      </c>
      <c r="F25" s="32">
        <v>4</v>
      </c>
      <c r="G25" s="32">
        <v>2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2">
        <v>4</v>
      </c>
      <c r="O25" s="32">
        <v>2</v>
      </c>
      <c r="P25" s="32">
        <v>2</v>
      </c>
      <c r="Q25" s="32">
        <v>1</v>
      </c>
      <c r="S25" s="119">
        <v>22</v>
      </c>
      <c r="T25" s="120">
        <v>22</v>
      </c>
      <c r="U25" s="120">
        <v>11</v>
      </c>
      <c r="V25" s="126">
        <v>0</v>
      </c>
      <c r="W25" s="126">
        <v>0</v>
      </c>
      <c r="X25" s="120">
        <v>6</v>
      </c>
      <c r="Y25" s="120">
        <v>3</v>
      </c>
      <c r="Z25" s="126">
        <v>0</v>
      </c>
      <c r="AA25" s="126">
        <v>0</v>
      </c>
      <c r="AB25" s="126">
        <v>0</v>
      </c>
      <c r="AC25" s="126">
        <v>0</v>
      </c>
      <c r="AD25" s="120">
        <v>8</v>
      </c>
      <c r="AE25" s="120">
        <v>4</v>
      </c>
      <c r="AF25" s="120">
        <v>4</v>
      </c>
      <c r="AG25" s="120">
        <v>2</v>
      </c>
      <c r="AH25" s="120">
        <v>2</v>
      </c>
      <c r="AI25" s="120">
        <v>1</v>
      </c>
      <c r="AJ25" s="121"/>
    </row>
    <row r="26" spans="1:36" ht="12.75">
      <c r="A26" s="25">
        <v>23</v>
      </c>
      <c r="B26" s="32">
        <v>23</v>
      </c>
      <c r="C26" s="32">
        <v>12</v>
      </c>
      <c r="D26" s="32">
        <v>12</v>
      </c>
      <c r="E26" s="32">
        <v>6</v>
      </c>
      <c r="F26" s="32">
        <v>4</v>
      </c>
      <c r="G26" s="32">
        <v>2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2">
        <v>4</v>
      </c>
      <c r="O26" s="32">
        <v>2</v>
      </c>
      <c r="P26" s="32">
        <v>2</v>
      </c>
      <c r="Q26" s="32">
        <v>1</v>
      </c>
      <c r="S26" s="119">
        <v>23</v>
      </c>
      <c r="T26" s="120">
        <v>23</v>
      </c>
      <c r="U26" s="120">
        <v>12</v>
      </c>
      <c r="V26" s="126">
        <v>0</v>
      </c>
      <c r="W26" s="126">
        <v>0</v>
      </c>
      <c r="X26" s="120">
        <v>8</v>
      </c>
      <c r="Y26" s="120">
        <v>4</v>
      </c>
      <c r="Z26" s="126">
        <v>0</v>
      </c>
      <c r="AA26" s="126">
        <v>0</v>
      </c>
      <c r="AB26" s="126">
        <v>0</v>
      </c>
      <c r="AC26" s="126">
        <v>0</v>
      </c>
      <c r="AD26" s="120">
        <v>8</v>
      </c>
      <c r="AE26" s="120">
        <v>4</v>
      </c>
      <c r="AF26" s="120">
        <v>4</v>
      </c>
      <c r="AG26" s="120">
        <v>2</v>
      </c>
      <c r="AH26" s="120">
        <v>2</v>
      </c>
      <c r="AI26" s="120">
        <v>1</v>
      </c>
      <c r="AJ26" s="121"/>
    </row>
    <row r="27" spans="1:36" ht="12.75">
      <c r="A27" s="25">
        <v>24</v>
      </c>
      <c r="B27" s="32">
        <v>24</v>
      </c>
      <c r="C27" s="32">
        <v>12</v>
      </c>
      <c r="D27" s="32">
        <v>12</v>
      </c>
      <c r="E27" s="32">
        <v>6</v>
      </c>
      <c r="F27" s="32">
        <v>4</v>
      </c>
      <c r="G27" s="32">
        <v>2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2">
        <v>4</v>
      </c>
      <c r="O27" s="32">
        <v>2</v>
      </c>
      <c r="P27" s="32">
        <v>2</v>
      </c>
      <c r="Q27" s="32">
        <v>1</v>
      </c>
      <c r="S27" s="119">
        <v>24</v>
      </c>
      <c r="T27" s="120">
        <v>24</v>
      </c>
      <c r="U27" s="120">
        <v>12</v>
      </c>
      <c r="V27" s="126">
        <v>0</v>
      </c>
      <c r="W27" s="126">
        <v>0</v>
      </c>
      <c r="X27" s="120">
        <v>8</v>
      </c>
      <c r="Y27" s="120">
        <v>4</v>
      </c>
      <c r="Z27" s="126">
        <v>0</v>
      </c>
      <c r="AA27" s="126">
        <v>0</v>
      </c>
      <c r="AB27" s="126">
        <v>0</v>
      </c>
      <c r="AC27" s="126">
        <v>0</v>
      </c>
      <c r="AD27" s="120">
        <v>8</v>
      </c>
      <c r="AE27" s="120">
        <v>4</v>
      </c>
      <c r="AF27" s="120">
        <v>4</v>
      </c>
      <c r="AG27" s="120">
        <v>2</v>
      </c>
      <c r="AH27" s="120">
        <v>2</v>
      </c>
      <c r="AI27" s="120">
        <v>1</v>
      </c>
      <c r="AJ27" s="121"/>
    </row>
    <row r="28" spans="1:36" ht="12.75">
      <c r="A28" s="25">
        <v>25</v>
      </c>
      <c r="B28" s="32">
        <v>25</v>
      </c>
      <c r="C28" s="32">
        <v>13</v>
      </c>
      <c r="D28" s="32">
        <v>13</v>
      </c>
      <c r="E28" s="32">
        <v>7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2">
        <v>7</v>
      </c>
      <c r="M28" s="32">
        <v>4</v>
      </c>
      <c r="N28" s="32">
        <v>4</v>
      </c>
      <c r="O28" s="32">
        <v>2</v>
      </c>
      <c r="P28" s="32">
        <v>2</v>
      </c>
      <c r="Q28" s="32">
        <v>1</v>
      </c>
      <c r="S28" s="119">
        <v>25</v>
      </c>
      <c r="T28" s="120">
        <v>25</v>
      </c>
      <c r="U28" s="120">
        <v>13</v>
      </c>
      <c r="V28" s="126">
        <v>0</v>
      </c>
      <c r="W28" s="126">
        <v>0</v>
      </c>
      <c r="X28" s="120">
        <v>10</v>
      </c>
      <c r="Y28" s="120">
        <v>5</v>
      </c>
      <c r="Z28" s="126">
        <v>0</v>
      </c>
      <c r="AA28" s="126">
        <v>0</v>
      </c>
      <c r="AB28" s="126">
        <v>0</v>
      </c>
      <c r="AC28" s="126">
        <v>0</v>
      </c>
      <c r="AD28" s="120">
        <v>8</v>
      </c>
      <c r="AE28" s="120">
        <v>4</v>
      </c>
      <c r="AF28" s="120">
        <v>4</v>
      </c>
      <c r="AG28" s="120">
        <v>2</v>
      </c>
      <c r="AH28" s="120">
        <v>2</v>
      </c>
      <c r="AI28" s="120">
        <v>1</v>
      </c>
      <c r="AJ28" s="121"/>
    </row>
    <row r="29" spans="1:36" ht="12.75">
      <c r="A29" s="25">
        <v>26</v>
      </c>
      <c r="B29" s="32">
        <v>26</v>
      </c>
      <c r="C29" s="32">
        <v>13</v>
      </c>
      <c r="D29" s="32">
        <v>13</v>
      </c>
      <c r="E29" s="32">
        <v>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2">
        <v>7</v>
      </c>
      <c r="M29" s="32">
        <v>4</v>
      </c>
      <c r="N29" s="32">
        <v>4</v>
      </c>
      <c r="O29" s="32">
        <v>2</v>
      </c>
      <c r="P29" s="32">
        <v>2</v>
      </c>
      <c r="Q29" s="32">
        <v>1</v>
      </c>
      <c r="S29" s="119">
        <v>26</v>
      </c>
      <c r="T29" s="120">
        <v>26</v>
      </c>
      <c r="U29" s="120">
        <v>13</v>
      </c>
      <c r="V29" s="126">
        <v>0</v>
      </c>
      <c r="W29" s="126">
        <v>0</v>
      </c>
      <c r="X29" s="120">
        <v>10</v>
      </c>
      <c r="Y29" s="120">
        <v>5</v>
      </c>
      <c r="Z29" s="126">
        <v>0</v>
      </c>
      <c r="AA29" s="126">
        <v>0</v>
      </c>
      <c r="AB29" s="126">
        <v>0</v>
      </c>
      <c r="AC29" s="126">
        <v>0</v>
      </c>
      <c r="AD29" s="120">
        <v>8</v>
      </c>
      <c r="AE29" s="120">
        <v>4</v>
      </c>
      <c r="AF29" s="120">
        <v>4</v>
      </c>
      <c r="AG29" s="120">
        <v>2</v>
      </c>
      <c r="AH29" s="120">
        <v>2</v>
      </c>
      <c r="AI29" s="120">
        <v>1</v>
      </c>
      <c r="AJ29" s="121"/>
    </row>
    <row r="30" spans="1:36" ht="12.75">
      <c r="A30" s="25">
        <v>27</v>
      </c>
      <c r="B30" s="32">
        <v>27</v>
      </c>
      <c r="C30" s="32">
        <v>14</v>
      </c>
      <c r="D30" s="32">
        <v>14</v>
      </c>
      <c r="E30" s="32">
        <v>7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2">
        <v>7</v>
      </c>
      <c r="M30" s="32">
        <v>4</v>
      </c>
      <c r="N30" s="32">
        <v>4</v>
      </c>
      <c r="O30" s="32">
        <v>2</v>
      </c>
      <c r="P30" s="32">
        <v>2</v>
      </c>
      <c r="Q30" s="32">
        <v>1</v>
      </c>
      <c r="S30" s="119">
        <v>27</v>
      </c>
      <c r="T30" s="120">
        <v>27</v>
      </c>
      <c r="U30" s="120">
        <v>14</v>
      </c>
      <c r="V30" s="126">
        <v>0</v>
      </c>
      <c r="W30" s="126">
        <v>0</v>
      </c>
      <c r="X30" s="120">
        <v>12</v>
      </c>
      <c r="Y30" s="120">
        <v>6</v>
      </c>
      <c r="Z30" s="126">
        <v>0</v>
      </c>
      <c r="AA30" s="126">
        <v>0</v>
      </c>
      <c r="AB30" s="126">
        <v>0</v>
      </c>
      <c r="AC30" s="126">
        <v>0</v>
      </c>
      <c r="AD30" s="120">
        <v>8</v>
      </c>
      <c r="AE30" s="120">
        <v>4</v>
      </c>
      <c r="AF30" s="120">
        <v>4</v>
      </c>
      <c r="AG30" s="120">
        <v>2</v>
      </c>
      <c r="AH30" s="120">
        <v>2</v>
      </c>
      <c r="AI30" s="120">
        <v>1</v>
      </c>
      <c r="AJ30" s="121"/>
    </row>
    <row r="31" spans="1:36" ht="12.75">
      <c r="A31" s="25">
        <v>28</v>
      </c>
      <c r="B31" s="32">
        <v>28</v>
      </c>
      <c r="C31" s="32">
        <v>14</v>
      </c>
      <c r="D31" s="32">
        <v>14</v>
      </c>
      <c r="E31" s="32">
        <v>7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2">
        <v>7</v>
      </c>
      <c r="M31" s="32">
        <v>4</v>
      </c>
      <c r="N31" s="32">
        <v>4</v>
      </c>
      <c r="O31" s="32">
        <v>2</v>
      </c>
      <c r="P31" s="32">
        <v>2</v>
      </c>
      <c r="Q31" s="32">
        <v>1</v>
      </c>
      <c r="S31" s="119">
        <v>28</v>
      </c>
      <c r="T31" s="120">
        <v>28</v>
      </c>
      <c r="U31" s="120">
        <v>14</v>
      </c>
      <c r="V31" s="126">
        <v>0</v>
      </c>
      <c r="W31" s="126">
        <v>0</v>
      </c>
      <c r="X31" s="120">
        <v>12</v>
      </c>
      <c r="Y31" s="120">
        <v>6</v>
      </c>
      <c r="Z31" s="126">
        <v>0</v>
      </c>
      <c r="AA31" s="126">
        <v>0</v>
      </c>
      <c r="AB31" s="126">
        <v>0</v>
      </c>
      <c r="AC31" s="126">
        <v>0</v>
      </c>
      <c r="AD31" s="120">
        <v>8</v>
      </c>
      <c r="AE31" s="120">
        <v>4</v>
      </c>
      <c r="AF31" s="120">
        <v>4</v>
      </c>
      <c r="AG31" s="120">
        <v>2</v>
      </c>
      <c r="AH31" s="120">
        <v>2</v>
      </c>
      <c r="AI31" s="120">
        <v>1</v>
      </c>
      <c r="AJ31" s="121"/>
    </row>
    <row r="32" spans="1:36" ht="12.75">
      <c r="A32" s="25">
        <v>29</v>
      </c>
      <c r="B32" s="32">
        <v>29</v>
      </c>
      <c r="C32" s="32">
        <v>15</v>
      </c>
      <c r="D32" s="32">
        <v>15</v>
      </c>
      <c r="E32" s="32">
        <v>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2">
        <v>8</v>
      </c>
      <c r="M32" s="32">
        <v>4</v>
      </c>
      <c r="N32" s="32">
        <v>4</v>
      </c>
      <c r="O32" s="32">
        <v>2</v>
      </c>
      <c r="P32" s="32">
        <v>2</v>
      </c>
      <c r="Q32" s="32">
        <v>1</v>
      </c>
      <c r="S32" s="119">
        <v>29</v>
      </c>
      <c r="T32" s="120">
        <v>29</v>
      </c>
      <c r="U32" s="120">
        <v>15</v>
      </c>
      <c r="V32" s="126">
        <v>0</v>
      </c>
      <c r="W32" s="126">
        <v>0</v>
      </c>
      <c r="X32" s="120">
        <v>14</v>
      </c>
      <c r="Y32" s="120">
        <v>7</v>
      </c>
      <c r="Z32" s="126">
        <v>0</v>
      </c>
      <c r="AA32" s="126">
        <v>0</v>
      </c>
      <c r="AB32" s="126">
        <v>0</v>
      </c>
      <c r="AC32" s="126">
        <v>0</v>
      </c>
      <c r="AD32" s="120">
        <v>8</v>
      </c>
      <c r="AE32" s="120">
        <v>4</v>
      </c>
      <c r="AF32" s="120">
        <v>4</v>
      </c>
      <c r="AG32" s="120">
        <v>2</v>
      </c>
      <c r="AH32" s="120">
        <v>2</v>
      </c>
      <c r="AI32" s="120">
        <v>1</v>
      </c>
      <c r="AJ32" s="121"/>
    </row>
    <row r="33" spans="1:36" ht="12.75">
      <c r="A33" s="25">
        <v>30</v>
      </c>
      <c r="B33" s="32">
        <v>30</v>
      </c>
      <c r="C33" s="32">
        <v>15</v>
      </c>
      <c r="D33" s="32">
        <v>15</v>
      </c>
      <c r="E33" s="32">
        <v>8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2">
        <v>8</v>
      </c>
      <c r="M33" s="32">
        <v>4</v>
      </c>
      <c r="N33" s="32">
        <v>4</v>
      </c>
      <c r="O33" s="32">
        <v>2</v>
      </c>
      <c r="P33" s="32">
        <v>2</v>
      </c>
      <c r="Q33" s="32">
        <v>1</v>
      </c>
      <c r="S33" s="119">
        <v>30</v>
      </c>
      <c r="T33" s="120">
        <v>30</v>
      </c>
      <c r="U33" s="120">
        <v>15</v>
      </c>
      <c r="V33" s="126">
        <v>0</v>
      </c>
      <c r="W33" s="126">
        <v>0</v>
      </c>
      <c r="X33" s="120">
        <v>14</v>
      </c>
      <c r="Y33" s="120">
        <v>7</v>
      </c>
      <c r="Z33" s="126">
        <v>0</v>
      </c>
      <c r="AA33" s="126">
        <v>0</v>
      </c>
      <c r="AB33" s="126">
        <v>0</v>
      </c>
      <c r="AC33" s="126">
        <v>0</v>
      </c>
      <c r="AD33" s="120">
        <v>8</v>
      </c>
      <c r="AE33" s="120">
        <v>4</v>
      </c>
      <c r="AF33" s="120">
        <v>4</v>
      </c>
      <c r="AG33" s="120">
        <v>2</v>
      </c>
      <c r="AH33" s="120">
        <v>2</v>
      </c>
      <c r="AI33" s="120">
        <v>1</v>
      </c>
      <c r="AJ33" s="121"/>
    </row>
    <row r="34" spans="1:36" ht="12.75">
      <c r="A34" s="25">
        <v>31</v>
      </c>
      <c r="B34" s="32">
        <v>31</v>
      </c>
      <c r="C34" s="32">
        <v>16</v>
      </c>
      <c r="D34" s="32">
        <v>16</v>
      </c>
      <c r="E34" s="32">
        <v>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2">
        <v>8</v>
      </c>
      <c r="M34" s="32">
        <v>4</v>
      </c>
      <c r="N34" s="32">
        <v>4</v>
      </c>
      <c r="O34" s="32">
        <v>2</v>
      </c>
      <c r="P34" s="32">
        <v>2</v>
      </c>
      <c r="Q34" s="32">
        <v>1</v>
      </c>
      <c r="S34" s="119">
        <v>31</v>
      </c>
      <c r="T34" s="120">
        <v>31</v>
      </c>
      <c r="U34" s="120">
        <v>16</v>
      </c>
      <c r="V34" s="128">
        <v>0</v>
      </c>
      <c r="W34" s="128">
        <v>0</v>
      </c>
      <c r="X34" s="120">
        <v>16</v>
      </c>
      <c r="Y34" s="120">
        <v>8</v>
      </c>
      <c r="Z34" s="30">
        <v>0</v>
      </c>
      <c r="AA34" s="30">
        <v>0</v>
      </c>
      <c r="AB34" s="30">
        <v>0</v>
      </c>
      <c r="AC34" s="30">
        <v>0</v>
      </c>
      <c r="AD34" s="120">
        <v>8</v>
      </c>
      <c r="AE34" s="120">
        <v>4</v>
      </c>
      <c r="AF34" s="120">
        <v>4</v>
      </c>
      <c r="AG34" s="120">
        <v>2</v>
      </c>
      <c r="AH34" s="120">
        <v>2</v>
      </c>
      <c r="AI34" s="120">
        <v>1</v>
      </c>
      <c r="AJ34" s="121"/>
    </row>
    <row r="35" spans="1:36" ht="12.75">
      <c r="A35" s="25">
        <v>32</v>
      </c>
      <c r="B35" s="32">
        <v>32</v>
      </c>
      <c r="C35" s="32">
        <v>16</v>
      </c>
      <c r="D35" s="32">
        <v>16</v>
      </c>
      <c r="E35" s="32">
        <v>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2">
        <v>8</v>
      </c>
      <c r="M35" s="32">
        <v>4</v>
      </c>
      <c r="N35" s="32">
        <v>4</v>
      </c>
      <c r="O35" s="32">
        <v>2</v>
      </c>
      <c r="P35" s="32">
        <v>2</v>
      </c>
      <c r="Q35" s="32">
        <v>1</v>
      </c>
      <c r="S35" s="119">
        <v>32</v>
      </c>
      <c r="T35" s="120">
        <v>32</v>
      </c>
      <c r="U35" s="120">
        <v>16</v>
      </c>
      <c r="V35" s="128">
        <v>0</v>
      </c>
      <c r="W35" s="128">
        <v>0</v>
      </c>
      <c r="X35" s="120">
        <v>16</v>
      </c>
      <c r="Y35" s="120">
        <v>8</v>
      </c>
      <c r="Z35" s="30">
        <v>0</v>
      </c>
      <c r="AA35" s="30">
        <v>0</v>
      </c>
      <c r="AB35" s="30">
        <v>0</v>
      </c>
      <c r="AC35" s="30">
        <v>0</v>
      </c>
      <c r="AD35" s="120">
        <v>8</v>
      </c>
      <c r="AE35" s="120">
        <v>4</v>
      </c>
      <c r="AF35" s="120">
        <v>4</v>
      </c>
      <c r="AG35" s="120">
        <v>2</v>
      </c>
      <c r="AH35" s="120">
        <v>2</v>
      </c>
      <c r="AI35" s="120">
        <v>1</v>
      </c>
      <c r="AJ35" s="121"/>
    </row>
    <row r="36" spans="1:36" ht="12.75">
      <c r="A36" s="25">
        <v>33</v>
      </c>
      <c r="B36" s="32">
        <v>33</v>
      </c>
      <c r="C36" s="32">
        <v>17</v>
      </c>
      <c r="D36" s="32">
        <v>17</v>
      </c>
      <c r="E36" s="32">
        <v>9</v>
      </c>
      <c r="F36" s="32">
        <v>2</v>
      </c>
      <c r="G36" s="32">
        <v>1</v>
      </c>
      <c r="H36" s="33">
        <v>0</v>
      </c>
      <c r="I36" s="33">
        <v>0</v>
      </c>
      <c r="J36" s="33">
        <v>0</v>
      </c>
      <c r="K36" s="33">
        <v>0</v>
      </c>
      <c r="L36" s="32">
        <v>8</v>
      </c>
      <c r="M36" s="32">
        <v>4</v>
      </c>
      <c r="N36" s="32">
        <v>4</v>
      </c>
      <c r="O36" s="32">
        <v>2</v>
      </c>
      <c r="P36" s="32">
        <v>2</v>
      </c>
      <c r="Q36" s="32">
        <v>1</v>
      </c>
      <c r="S36" s="119">
        <v>33</v>
      </c>
      <c r="T36" s="120">
        <v>33</v>
      </c>
      <c r="U36" s="120">
        <v>17</v>
      </c>
      <c r="V36" s="128">
        <v>0</v>
      </c>
      <c r="W36" s="128">
        <v>0</v>
      </c>
      <c r="X36" s="120">
        <v>2</v>
      </c>
      <c r="Y36" s="120">
        <v>1</v>
      </c>
      <c r="Z36" s="30">
        <v>0</v>
      </c>
      <c r="AA36" s="30">
        <v>0</v>
      </c>
      <c r="AB36" s="120">
        <v>16</v>
      </c>
      <c r="AC36" s="120">
        <v>8</v>
      </c>
      <c r="AD36" s="120">
        <v>8</v>
      </c>
      <c r="AE36" s="120">
        <v>4</v>
      </c>
      <c r="AF36" s="120">
        <v>4</v>
      </c>
      <c r="AG36" s="120">
        <v>2</v>
      </c>
      <c r="AH36" s="120">
        <v>2</v>
      </c>
      <c r="AI36" s="120">
        <v>1</v>
      </c>
      <c r="AJ36" s="121"/>
    </row>
    <row r="37" spans="1:36" ht="12.75">
      <c r="A37" s="25">
        <v>34</v>
      </c>
      <c r="B37" s="32">
        <v>34</v>
      </c>
      <c r="C37" s="32">
        <v>17</v>
      </c>
      <c r="D37" s="32">
        <v>17</v>
      </c>
      <c r="E37" s="32">
        <v>9</v>
      </c>
      <c r="F37" s="32">
        <v>2</v>
      </c>
      <c r="G37" s="32">
        <v>1</v>
      </c>
      <c r="H37" s="33">
        <v>0</v>
      </c>
      <c r="I37" s="33">
        <v>0</v>
      </c>
      <c r="J37" s="33">
        <v>0</v>
      </c>
      <c r="K37" s="33">
        <v>0</v>
      </c>
      <c r="L37" s="32">
        <v>8</v>
      </c>
      <c r="M37" s="32">
        <v>4</v>
      </c>
      <c r="N37" s="32">
        <v>4</v>
      </c>
      <c r="O37" s="32">
        <v>2</v>
      </c>
      <c r="P37" s="32">
        <v>2</v>
      </c>
      <c r="Q37" s="32">
        <v>1</v>
      </c>
      <c r="S37" s="119">
        <v>34</v>
      </c>
      <c r="T37" s="120">
        <v>34</v>
      </c>
      <c r="U37" s="120">
        <v>17</v>
      </c>
      <c r="V37" s="128">
        <v>0</v>
      </c>
      <c r="W37" s="128">
        <v>0</v>
      </c>
      <c r="X37" s="120">
        <v>2</v>
      </c>
      <c r="Y37" s="120">
        <v>1</v>
      </c>
      <c r="Z37" s="30">
        <v>0</v>
      </c>
      <c r="AA37" s="30">
        <v>0</v>
      </c>
      <c r="AB37" s="120">
        <v>16</v>
      </c>
      <c r="AC37" s="120">
        <v>8</v>
      </c>
      <c r="AD37" s="120">
        <v>8</v>
      </c>
      <c r="AE37" s="120">
        <v>4</v>
      </c>
      <c r="AF37" s="120">
        <v>4</v>
      </c>
      <c r="AG37" s="120">
        <v>2</v>
      </c>
      <c r="AH37" s="120">
        <v>2</v>
      </c>
      <c r="AI37" s="120">
        <v>1</v>
      </c>
      <c r="AJ37" s="121"/>
    </row>
    <row r="38" spans="1:36" ht="12.75">
      <c r="A38" s="25">
        <v>35</v>
      </c>
      <c r="B38" s="32">
        <v>35</v>
      </c>
      <c r="C38" s="32">
        <v>18</v>
      </c>
      <c r="D38" s="32">
        <v>18</v>
      </c>
      <c r="E38" s="32">
        <v>9</v>
      </c>
      <c r="F38" s="32">
        <v>2</v>
      </c>
      <c r="G38" s="32">
        <v>1</v>
      </c>
      <c r="H38" s="33">
        <v>0</v>
      </c>
      <c r="I38" s="33">
        <v>0</v>
      </c>
      <c r="J38" s="33">
        <v>0</v>
      </c>
      <c r="K38" s="33">
        <v>0</v>
      </c>
      <c r="L38" s="32">
        <v>8</v>
      </c>
      <c r="M38" s="32">
        <v>4</v>
      </c>
      <c r="N38" s="32">
        <v>4</v>
      </c>
      <c r="O38" s="32">
        <v>2</v>
      </c>
      <c r="P38" s="32">
        <v>2</v>
      </c>
      <c r="Q38" s="32">
        <v>1</v>
      </c>
      <c r="S38" s="119">
        <v>35</v>
      </c>
      <c r="T38" s="120">
        <v>35</v>
      </c>
      <c r="U38" s="120">
        <v>18</v>
      </c>
      <c r="V38" s="128">
        <v>0</v>
      </c>
      <c r="W38" s="128">
        <v>0</v>
      </c>
      <c r="X38" s="120">
        <v>4</v>
      </c>
      <c r="Y38" s="120">
        <v>2</v>
      </c>
      <c r="Z38" s="30">
        <v>0</v>
      </c>
      <c r="AA38" s="30">
        <v>0</v>
      </c>
      <c r="AB38" s="120">
        <v>16</v>
      </c>
      <c r="AC38" s="120">
        <v>8</v>
      </c>
      <c r="AD38" s="120">
        <v>8</v>
      </c>
      <c r="AE38" s="120">
        <v>4</v>
      </c>
      <c r="AF38" s="120">
        <v>4</v>
      </c>
      <c r="AG38" s="120">
        <v>2</v>
      </c>
      <c r="AH38" s="120">
        <v>2</v>
      </c>
      <c r="AI38" s="120">
        <v>1</v>
      </c>
      <c r="AJ38" s="121"/>
    </row>
    <row r="39" spans="1:36" ht="12.75">
      <c r="A39" s="25">
        <v>36</v>
      </c>
      <c r="B39" s="32">
        <v>36</v>
      </c>
      <c r="C39" s="32">
        <v>18</v>
      </c>
      <c r="D39" s="32">
        <v>18</v>
      </c>
      <c r="E39" s="32">
        <v>9</v>
      </c>
      <c r="F39" s="32">
        <v>2</v>
      </c>
      <c r="G39" s="32">
        <v>1</v>
      </c>
      <c r="H39" s="33">
        <v>0</v>
      </c>
      <c r="I39" s="33">
        <v>0</v>
      </c>
      <c r="J39" s="33">
        <v>0</v>
      </c>
      <c r="K39" s="33">
        <v>0</v>
      </c>
      <c r="L39" s="32">
        <v>8</v>
      </c>
      <c r="M39" s="32">
        <v>4</v>
      </c>
      <c r="N39" s="32">
        <v>4</v>
      </c>
      <c r="O39" s="32">
        <v>2</v>
      </c>
      <c r="P39" s="32">
        <v>2</v>
      </c>
      <c r="Q39" s="32">
        <v>1</v>
      </c>
      <c r="S39" s="119">
        <v>36</v>
      </c>
      <c r="T39" s="120">
        <v>36</v>
      </c>
      <c r="U39" s="120">
        <v>18</v>
      </c>
      <c r="V39" s="128">
        <v>0</v>
      </c>
      <c r="W39" s="128">
        <v>0</v>
      </c>
      <c r="X39" s="120">
        <v>4</v>
      </c>
      <c r="Y39" s="120">
        <v>2</v>
      </c>
      <c r="Z39" s="30">
        <v>0</v>
      </c>
      <c r="AA39" s="30">
        <v>0</v>
      </c>
      <c r="AB39" s="120">
        <v>16</v>
      </c>
      <c r="AC39" s="120">
        <v>8</v>
      </c>
      <c r="AD39" s="120">
        <v>8</v>
      </c>
      <c r="AE39" s="120">
        <v>4</v>
      </c>
      <c r="AF39" s="120">
        <v>4</v>
      </c>
      <c r="AG39" s="120">
        <v>2</v>
      </c>
      <c r="AH39" s="120">
        <v>2</v>
      </c>
      <c r="AI39" s="120">
        <v>1</v>
      </c>
      <c r="AJ39" s="121"/>
    </row>
    <row r="40" spans="1:36" ht="12.75">
      <c r="A40" s="25">
        <v>37</v>
      </c>
      <c r="B40" s="32">
        <v>37</v>
      </c>
      <c r="C40" s="32">
        <v>19</v>
      </c>
      <c r="D40" s="32">
        <v>19</v>
      </c>
      <c r="E40" s="32">
        <v>10</v>
      </c>
      <c r="F40" s="32">
        <v>4</v>
      </c>
      <c r="G40" s="32">
        <v>2</v>
      </c>
      <c r="H40" s="33">
        <v>0</v>
      </c>
      <c r="I40" s="33">
        <v>0</v>
      </c>
      <c r="J40" s="33">
        <v>0</v>
      </c>
      <c r="K40" s="33">
        <v>0</v>
      </c>
      <c r="L40" s="32">
        <v>8</v>
      </c>
      <c r="M40" s="32">
        <v>4</v>
      </c>
      <c r="N40" s="32">
        <v>4</v>
      </c>
      <c r="O40" s="32">
        <v>2</v>
      </c>
      <c r="P40" s="32">
        <v>2</v>
      </c>
      <c r="Q40" s="32">
        <v>1</v>
      </c>
      <c r="S40" s="119">
        <v>37</v>
      </c>
      <c r="T40" s="120">
        <v>37</v>
      </c>
      <c r="U40" s="120">
        <v>19</v>
      </c>
      <c r="V40" s="128">
        <v>0</v>
      </c>
      <c r="W40" s="128">
        <v>0</v>
      </c>
      <c r="X40" s="120">
        <v>6</v>
      </c>
      <c r="Y40" s="120">
        <v>3</v>
      </c>
      <c r="Z40" s="30">
        <v>0</v>
      </c>
      <c r="AA40" s="30">
        <v>0</v>
      </c>
      <c r="AB40" s="120">
        <v>16</v>
      </c>
      <c r="AC40" s="120">
        <v>8</v>
      </c>
      <c r="AD40" s="120">
        <v>8</v>
      </c>
      <c r="AE40" s="120">
        <v>4</v>
      </c>
      <c r="AF40" s="120">
        <v>4</v>
      </c>
      <c r="AG40" s="120">
        <v>2</v>
      </c>
      <c r="AH40" s="120">
        <v>2</v>
      </c>
      <c r="AI40" s="120">
        <v>1</v>
      </c>
      <c r="AJ40" s="121"/>
    </row>
    <row r="41" spans="1:36" ht="12.75">
      <c r="A41" s="25">
        <v>38</v>
      </c>
      <c r="B41" s="32">
        <v>38</v>
      </c>
      <c r="C41" s="32">
        <v>19</v>
      </c>
      <c r="D41" s="32">
        <v>19</v>
      </c>
      <c r="E41" s="32">
        <v>10</v>
      </c>
      <c r="F41" s="32">
        <v>4</v>
      </c>
      <c r="G41" s="32">
        <v>2</v>
      </c>
      <c r="H41" s="33">
        <v>0</v>
      </c>
      <c r="I41" s="33">
        <v>0</v>
      </c>
      <c r="J41" s="33">
        <v>0</v>
      </c>
      <c r="K41" s="33">
        <v>0</v>
      </c>
      <c r="L41" s="32">
        <v>8</v>
      </c>
      <c r="M41" s="32">
        <v>4</v>
      </c>
      <c r="N41" s="32">
        <v>4</v>
      </c>
      <c r="O41" s="32">
        <v>2</v>
      </c>
      <c r="P41" s="32">
        <v>2</v>
      </c>
      <c r="Q41" s="32">
        <v>1</v>
      </c>
      <c r="S41" s="119">
        <v>38</v>
      </c>
      <c r="T41" s="120">
        <v>38</v>
      </c>
      <c r="U41" s="120">
        <v>19</v>
      </c>
      <c r="V41" s="128">
        <v>0</v>
      </c>
      <c r="W41" s="128">
        <v>0</v>
      </c>
      <c r="X41" s="120">
        <v>6</v>
      </c>
      <c r="Y41" s="120">
        <v>3</v>
      </c>
      <c r="Z41" s="30">
        <v>0</v>
      </c>
      <c r="AA41" s="30">
        <v>0</v>
      </c>
      <c r="AB41" s="120">
        <v>16</v>
      </c>
      <c r="AC41" s="120">
        <v>8</v>
      </c>
      <c r="AD41" s="120">
        <v>8</v>
      </c>
      <c r="AE41" s="120">
        <v>4</v>
      </c>
      <c r="AF41" s="120">
        <v>4</v>
      </c>
      <c r="AG41" s="120">
        <v>2</v>
      </c>
      <c r="AH41" s="120">
        <v>2</v>
      </c>
      <c r="AI41" s="120">
        <v>1</v>
      </c>
      <c r="AJ41" s="121"/>
    </row>
    <row r="42" spans="1:36" ht="12.75">
      <c r="A42" s="25">
        <v>39</v>
      </c>
      <c r="B42" s="32">
        <v>39</v>
      </c>
      <c r="C42" s="32">
        <v>20</v>
      </c>
      <c r="D42" s="32">
        <v>20</v>
      </c>
      <c r="E42" s="32">
        <v>10</v>
      </c>
      <c r="F42" s="32">
        <v>4</v>
      </c>
      <c r="G42" s="32">
        <v>2</v>
      </c>
      <c r="H42" s="33">
        <v>0</v>
      </c>
      <c r="I42" s="33">
        <v>0</v>
      </c>
      <c r="J42" s="33">
        <v>0</v>
      </c>
      <c r="K42" s="33">
        <v>0</v>
      </c>
      <c r="L42" s="32">
        <v>8</v>
      </c>
      <c r="M42" s="32">
        <v>4</v>
      </c>
      <c r="N42" s="32">
        <v>4</v>
      </c>
      <c r="O42" s="32">
        <v>2</v>
      </c>
      <c r="P42" s="32">
        <v>2</v>
      </c>
      <c r="Q42" s="32">
        <v>1</v>
      </c>
      <c r="S42" s="119">
        <v>39</v>
      </c>
      <c r="T42" s="120">
        <v>39</v>
      </c>
      <c r="U42" s="120">
        <v>20</v>
      </c>
      <c r="V42" s="128">
        <v>0</v>
      </c>
      <c r="W42" s="128">
        <v>0</v>
      </c>
      <c r="X42" s="120">
        <v>8</v>
      </c>
      <c r="Y42" s="120">
        <v>4</v>
      </c>
      <c r="Z42" s="30">
        <v>0</v>
      </c>
      <c r="AA42" s="30">
        <v>0</v>
      </c>
      <c r="AB42" s="120">
        <v>16</v>
      </c>
      <c r="AC42" s="120">
        <v>8</v>
      </c>
      <c r="AD42" s="120">
        <v>8</v>
      </c>
      <c r="AE42" s="120">
        <v>4</v>
      </c>
      <c r="AF42" s="120">
        <v>4</v>
      </c>
      <c r="AG42" s="120">
        <v>2</v>
      </c>
      <c r="AH42" s="120">
        <v>2</v>
      </c>
      <c r="AI42" s="120">
        <v>1</v>
      </c>
      <c r="AJ42" s="121"/>
    </row>
    <row r="43" spans="1:36" ht="12.75">
      <c r="A43" s="25">
        <v>40</v>
      </c>
      <c r="B43" s="32">
        <v>40</v>
      </c>
      <c r="C43" s="32">
        <v>20</v>
      </c>
      <c r="D43" s="32">
        <v>20</v>
      </c>
      <c r="E43" s="32">
        <v>10</v>
      </c>
      <c r="F43" s="32">
        <v>4</v>
      </c>
      <c r="G43" s="32">
        <v>2</v>
      </c>
      <c r="H43" s="33">
        <v>0</v>
      </c>
      <c r="I43" s="33">
        <v>0</v>
      </c>
      <c r="J43" s="33">
        <v>0</v>
      </c>
      <c r="K43" s="33">
        <v>0</v>
      </c>
      <c r="L43" s="32">
        <v>8</v>
      </c>
      <c r="M43" s="32">
        <v>4</v>
      </c>
      <c r="N43" s="32">
        <v>4</v>
      </c>
      <c r="O43" s="32">
        <v>2</v>
      </c>
      <c r="P43" s="32">
        <v>2</v>
      </c>
      <c r="Q43" s="32">
        <v>1</v>
      </c>
      <c r="S43" s="119">
        <v>40</v>
      </c>
      <c r="T43" s="120">
        <v>40</v>
      </c>
      <c r="U43" s="120">
        <v>20</v>
      </c>
      <c r="V43" s="30">
        <v>0</v>
      </c>
      <c r="W43" s="30">
        <v>0</v>
      </c>
      <c r="X43" s="120">
        <v>8</v>
      </c>
      <c r="Y43" s="120">
        <v>4</v>
      </c>
      <c r="Z43" s="30">
        <v>0</v>
      </c>
      <c r="AA43" s="30">
        <v>0</v>
      </c>
      <c r="AB43" s="120">
        <v>16</v>
      </c>
      <c r="AC43" s="120">
        <v>8</v>
      </c>
      <c r="AD43" s="120">
        <v>8</v>
      </c>
      <c r="AE43" s="120">
        <v>4</v>
      </c>
      <c r="AF43" s="120">
        <v>4</v>
      </c>
      <c r="AG43" s="120">
        <v>2</v>
      </c>
      <c r="AH43" s="120">
        <v>2</v>
      </c>
      <c r="AI43" s="120">
        <v>1</v>
      </c>
      <c r="AJ43" s="121"/>
    </row>
    <row r="44" spans="1:36" ht="12.75">
      <c r="A44" s="25">
        <v>41</v>
      </c>
      <c r="B44" s="32">
        <v>41</v>
      </c>
      <c r="C44" s="32">
        <v>21</v>
      </c>
      <c r="D44" s="32">
        <v>21</v>
      </c>
      <c r="E44" s="32">
        <v>11</v>
      </c>
      <c r="F44" s="32">
        <v>6</v>
      </c>
      <c r="G44" s="32">
        <v>3</v>
      </c>
      <c r="H44" s="33">
        <v>0</v>
      </c>
      <c r="I44" s="33">
        <v>0</v>
      </c>
      <c r="J44" s="33">
        <v>0</v>
      </c>
      <c r="K44" s="33">
        <v>0</v>
      </c>
      <c r="L44" s="32">
        <v>8</v>
      </c>
      <c r="M44" s="32">
        <v>4</v>
      </c>
      <c r="N44" s="32">
        <v>4</v>
      </c>
      <c r="O44" s="32">
        <v>2</v>
      </c>
      <c r="P44" s="32">
        <v>2</v>
      </c>
      <c r="Q44" s="32">
        <v>1</v>
      </c>
      <c r="S44" s="119">
        <v>41</v>
      </c>
      <c r="T44" s="120">
        <v>41</v>
      </c>
      <c r="U44" s="120">
        <v>21</v>
      </c>
      <c r="V44" s="30">
        <v>0</v>
      </c>
      <c r="W44" s="30">
        <v>0</v>
      </c>
      <c r="X44" s="120">
        <v>10</v>
      </c>
      <c r="Y44" s="120">
        <v>5</v>
      </c>
      <c r="Z44" s="30">
        <v>0</v>
      </c>
      <c r="AA44" s="30">
        <v>0</v>
      </c>
      <c r="AB44" s="120">
        <v>16</v>
      </c>
      <c r="AC44" s="120">
        <v>8</v>
      </c>
      <c r="AD44" s="120">
        <v>8</v>
      </c>
      <c r="AE44" s="120">
        <v>4</v>
      </c>
      <c r="AF44" s="120">
        <v>4</v>
      </c>
      <c r="AG44" s="120">
        <v>2</v>
      </c>
      <c r="AH44" s="120">
        <v>2</v>
      </c>
      <c r="AI44" s="120">
        <v>1</v>
      </c>
      <c r="AJ44" s="121"/>
    </row>
    <row r="45" spans="1:36" ht="12.75">
      <c r="A45" s="25">
        <v>42</v>
      </c>
      <c r="B45" s="32">
        <v>42</v>
      </c>
      <c r="C45" s="32">
        <v>21</v>
      </c>
      <c r="D45" s="32">
        <v>21</v>
      </c>
      <c r="E45" s="32">
        <v>11</v>
      </c>
      <c r="F45" s="32">
        <v>6</v>
      </c>
      <c r="G45" s="32">
        <v>3</v>
      </c>
      <c r="H45" s="33">
        <v>0</v>
      </c>
      <c r="I45" s="33">
        <v>0</v>
      </c>
      <c r="J45" s="33">
        <v>0</v>
      </c>
      <c r="K45" s="33">
        <v>0</v>
      </c>
      <c r="L45" s="32">
        <v>8</v>
      </c>
      <c r="M45" s="32">
        <v>4</v>
      </c>
      <c r="N45" s="32">
        <v>4</v>
      </c>
      <c r="O45" s="32">
        <v>2</v>
      </c>
      <c r="P45" s="32">
        <v>2</v>
      </c>
      <c r="Q45" s="32">
        <v>1</v>
      </c>
      <c r="S45" s="119">
        <v>42</v>
      </c>
      <c r="T45" s="120">
        <v>42</v>
      </c>
      <c r="U45" s="120">
        <v>21</v>
      </c>
      <c r="V45" s="30">
        <v>0</v>
      </c>
      <c r="W45" s="30">
        <v>0</v>
      </c>
      <c r="X45" s="120">
        <v>10</v>
      </c>
      <c r="Y45" s="120">
        <v>5</v>
      </c>
      <c r="Z45" s="30">
        <v>0</v>
      </c>
      <c r="AA45" s="30">
        <v>0</v>
      </c>
      <c r="AB45" s="120">
        <v>16</v>
      </c>
      <c r="AC45" s="120">
        <v>8</v>
      </c>
      <c r="AD45" s="120">
        <v>8</v>
      </c>
      <c r="AE45" s="120">
        <v>4</v>
      </c>
      <c r="AF45" s="120">
        <v>4</v>
      </c>
      <c r="AG45" s="120">
        <v>2</v>
      </c>
      <c r="AH45" s="120">
        <v>2</v>
      </c>
      <c r="AI45" s="120">
        <v>1</v>
      </c>
      <c r="AJ45" s="121"/>
    </row>
    <row r="46" spans="1:36" ht="12.75">
      <c r="A46" s="25">
        <v>43</v>
      </c>
      <c r="B46" s="32">
        <v>43</v>
      </c>
      <c r="C46" s="32">
        <v>22</v>
      </c>
      <c r="D46" s="32">
        <v>22</v>
      </c>
      <c r="E46" s="32">
        <v>11</v>
      </c>
      <c r="F46" s="32">
        <v>6</v>
      </c>
      <c r="G46" s="32">
        <v>3</v>
      </c>
      <c r="H46" s="33">
        <v>0</v>
      </c>
      <c r="I46" s="33">
        <v>0</v>
      </c>
      <c r="J46" s="33">
        <v>0</v>
      </c>
      <c r="K46" s="33">
        <v>0</v>
      </c>
      <c r="L46" s="32">
        <v>8</v>
      </c>
      <c r="M46" s="32">
        <v>4</v>
      </c>
      <c r="N46" s="32">
        <v>4</v>
      </c>
      <c r="O46" s="32">
        <v>2</v>
      </c>
      <c r="P46" s="32">
        <v>2</v>
      </c>
      <c r="Q46" s="32">
        <v>1</v>
      </c>
      <c r="S46" s="119">
        <v>43</v>
      </c>
      <c r="T46" s="120">
        <v>43</v>
      </c>
      <c r="U46" s="120">
        <v>22</v>
      </c>
      <c r="V46" s="30">
        <v>0</v>
      </c>
      <c r="W46" s="30">
        <v>0</v>
      </c>
      <c r="X46" s="120">
        <v>12</v>
      </c>
      <c r="Y46" s="120">
        <v>6</v>
      </c>
      <c r="Z46" s="30">
        <v>0</v>
      </c>
      <c r="AA46" s="30">
        <v>0</v>
      </c>
      <c r="AB46" s="120">
        <v>16</v>
      </c>
      <c r="AC46" s="120">
        <v>8</v>
      </c>
      <c r="AD46" s="120">
        <v>8</v>
      </c>
      <c r="AE46" s="120">
        <v>4</v>
      </c>
      <c r="AF46" s="120">
        <v>4</v>
      </c>
      <c r="AG46" s="120">
        <v>2</v>
      </c>
      <c r="AH46" s="120">
        <v>2</v>
      </c>
      <c r="AI46" s="120">
        <v>1</v>
      </c>
      <c r="AJ46" s="121"/>
    </row>
    <row r="47" spans="1:36" ht="12.75">
      <c r="A47" s="25">
        <v>44</v>
      </c>
      <c r="B47" s="32">
        <v>44</v>
      </c>
      <c r="C47" s="32">
        <v>22</v>
      </c>
      <c r="D47" s="32">
        <v>22</v>
      </c>
      <c r="E47" s="32">
        <v>11</v>
      </c>
      <c r="F47" s="32">
        <v>6</v>
      </c>
      <c r="G47" s="32">
        <v>3</v>
      </c>
      <c r="H47" s="33">
        <v>0</v>
      </c>
      <c r="I47" s="33">
        <v>0</v>
      </c>
      <c r="J47" s="33">
        <v>0</v>
      </c>
      <c r="K47" s="33">
        <v>0</v>
      </c>
      <c r="L47" s="32">
        <v>8</v>
      </c>
      <c r="M47" s="32">
        <v>4</v>
      </c>
      <c r="N47" s="32">
        <v>4</v>
      </c>
      <c r="O47" s="32">
        <v>2</v>
      </c>
      <c r="P47" s="32">
        <v>2</v>
      </c>
      <c r="Q47" s="32">
        <v>1</v>
      </c>
      <c r="S47" s="119">
        <v>44</v>
      </c>
      <c r="T47" s="120">
        <v>44</v>
      </c>
      <c r="U47" s="120">
        <v>22</v>
      </c>
      <c r="V47" s="30">
        <v>0</v>
      </c>
      <c r="W47" s="30">
        <v>0</v>
      </c>
      <c r="X47" s="120">
        <v>12</v>
      </c>
      <c r="Y47" s="120">
        <v>6</v>
      </c>
      <c r="Z47" s="30">
        <v>0</v>
      </c>
      <c r="AA47" s="30">
        <v>0</v>
      </c>
      <c r="AB47" s="120">
        <v>16</v>
      </c>
      <c r="AC47" s="120">
        <v>8</v>
      </c>
      <c r="AD47" s="120">
        <v>8</v>
      </c>
      <c r="AE47" s="120">
        <v>4</v>
      </c>
      <c r="AF47" s="120">
        <v>4</v>
      </c>
      <c r="AG47" s="120">
        <v>2</v>
      </c>
      <c r="AH47" s="120">
        <v>2</v>
      </c>
      <c r="AI47" s="120">
        <v>1</v>
      </c>
      <c r="AJ47" s="121"/>
    </row>
    <row r="48" spans="1:36" ht="12.75">
      <c r="A48" s="25">
        <v>45</v>
      </c>
      <c r="B48" s="32">
        <v>45</v>
      </c>
      <c r="C48" s="32">
        <v>23</v>
      </c>
      <c r="D48" s="32">
        <v>23</v>
      </c>
      <c r="E48" s="32">
        <v>12</v>
      </c>
      <c r="F48" s="32">
        <v>8</v>
      </c>
      <c r="G48" s="32">
        <v>4</v>
      </c>
      <c r="H48" s="33">
        <v>0</v>
      </c>
      <c r="I48" s="33">
        <v>0</v>
      </c>
      <c r="J48" s="33">
        <v>0</v>
      </c>
      <c r="K48" s="33">
        <v>0</v>
      </c>
      <c r="L48" s="32">
        <v>8</v>
      </c>
      <c r="M48" s="32">
        <v>4</v>
      </c>
      <c r="N48" s="32">
        <v>4</v>
      </c>
      <c r="O48" s="32">
        <v>2</v>
      </c>
      <c r="P48" s="32">
        <v>2</v>
      </c>
      <c r="Q48" s="32">
        <v>1</v>
      </c>
      <c r="S48" s="119">
        <v>45</v>
      </c>
      <c r="T48" s="120">
        <v>45</v>
      </c>
      <c r="U48" s="120">
        <v>23</v>
      </c>
      <c r="V48" s="30">
        <v>0</v>
      </c>
      <c r="W48" s="30">
        <v>0</v>
      </c>
      <c r="X48" s="120">
        <v>14</v>
      </c>
      <c r="Y48" s="120">
        <v>7</v>
      </c>
      <c r="Z48" s="30">
        <v>0</v>
      </c>
      <c r="AA48" s="30">
        <v>0</v>
      </c>
      <c r="AB48" s="120">
        <v>16</v>
      </c>
      <c r="AC48" s="120">
        <v>8</v>
      </c>
      <c r="AD48" s="120">
        <v>8</v>
      </c>
      <c r="AE48" s="120">
        <v>4</v>
      </c>
      <c r="AF48" s="120">
        <v>4</v>
      </c>
      <c r="AG48" s="120">
        <v>2</v>
      </c>
      <c r="AH48" s="120">
        <v>2</v>
      </c>
      <c r="AI48" s="120">
        <v>1</v>
      </c>
      <c r="AJ48" s="121"/>
    </row>
    <row r="49" spans="1:36" ht="12.75">
      <c r="A49" s="25">
        <v>46</v>
      </c>
      <c r="B49" s="32">
        <v>46</v>
      </c>
      <c r="C49" s="32">
        <v>23</v>
      </c>
      <c r="D49" s="32">
        <v>23</v>
      </c>
      <c r="E49" s="32">
        <v>12</v>
      </c>
      <c r="F49" s="32">
        <v>8</v>
      </c>
      <c r="G49" s="32">
        <v>4</v>
      </c>
      <c r="H49" s="33">
        <v>0</v>
      </c>
      <c r="I49" s="33">
        <v>0</v>
      </c>
      <c r="J49" s="33">
        <v>0</v>
      </c>
      <c r="K49" s="33">
        <v>0</v>
      </c>
      <c r="L49" s="32">
        <v>8</v>
      </c>
      <c r="M49" s="32">
        <v>4</v>
      </c>
      <c r="N49" s="32">
        <v>4</v>
      </c>
      <c r="O49" s="32">
        <v>2</v>
      </c>
      <c r="P49" s="32">
        <v>2</v>
      </c>
      <c r="Q49" s="32">
        <v>1</v>
      </c>
      <c r="S49" s="119">
        <v>46</v>
      </c>
      <c r="T49" s="120">
        <v>46</v>
      </c>
      <c r="U49" s="120">
        <v>23</v>
      </c>
      <c r="V49" s="30">
        <v>0</v>
      </c>
      <c r="W49" s="30">
        <v>0</v>
      </c>
      <c r="X49" s="120">
        <v>14</v>
      </c>
      <c r="Y49" s="120">
        <v>7</v>
      </c>
      <c r="Z49" s="30">
        <v>0</v>
      </c>
      <c r="AA49" s="30">
        <v>0</v>
      </c>
      <c r="AB49" s="120">
        <v>16</v>
      </c>
      <c r="AC49" s="120">
        <v>8</v>
      </c>
      <c r="AD49" s="120">
        <v>8</v>
      </c>
      <c r="AE49" s="120">
        <v>4</v>
      </c>
      <c r="AF49" s="120">
        <v>4</v>
      </c>
      <c r="AG49" s="120">
        <v>2</v>
      </c>
      <c r="AH49" s="120">
        <v>2</v>
      </c>
      <c r="AI49" s="120">
        <v>1</v>
      </c>
      <c r="AJ49" s="121"/>
    </row>
    <row r="50" spans="1:36" ht="12.75">
      <c r="A50" s="25">
        <v>47</v>
      </c>
      <c r="B50" s="32">
        <v>47</v>
      </c>
      <c r="C50" s="32">
        <v>24</v>
      </c>
      <c r="D50" s="32">
        <v>24</v>
      </c>
      <c r="E50" s="32">
        <v>12</v>
      </c>
      <c r="F50" s="32">
        <v>8</v>
      </c>
      <c r="G50" s="32">
        <v>4</v>
      </c>
      <c r="H50" s="33">
        <v>0</v>
      </c>
      <c r="I50" s="33">
        <v>0</v>
      </c>
      <c r="J50" s="33">
        <v>0</v>
      </c>
      <c r="K50" s="33">
        <v>0</v>
      </c>
      <c r="L50" s="32">
        <v>8</v>
      </c>
      <c r="M50" s="32">
        <v>4</v>
      </c>
      <c r="N50" s="32">
        <v>4</v>
      </c>
      <c r="O50" s="32">
        <v>2</v>
      </c>
      <c r="P50" s="32">
        <v>2</v>
      </c>
      <c r="Q50" s="32">
        <v>1</v>
      </c>
      <c r="S50" s="119">
        <v>47</v>
      </c>
      <c r="T50" s="120">
        <v>47</v>
      </c>
      <c r="U50" s="120">
        <v>24</v>
      </c>
      <c r="V50" s="30">
        <v>0</v>
      </c>
      <c r="W50" s="30">
        <v>0</v>
      </c>
      <c r="X50" s="120">
        <v>16</v>
      </c>
      <c r="Y50" s="120">
        <v>8</v>
      </c>
      <c r="Z50" s="30">
        <v>0</v>
      </c>
      <c r="AA50" s="30">
        <v>0</v>
      </c>
      <c r="AB50" s="120">
        <v>16</v>
      </c>
      <c r="AC50" s="120">
        <v>8</v>
      </c>
      <c r="AD50" s="120">
        <v>8</v>
      </c>
      <c r="AE50" s="120">
        <v>4</v>
      </c>
      <c r="AF50" s="120">
        <v>4</v>
      </c>
      <c r="AG50" s="120">
        <v>2</v>
      </c>
      <c r="AH50" s="120">
        <v>2</v>
      </c>
      <c r="AI50" s="120">
        <v>1</v>
      </c>
      <c r="AJ50" s="121"/>
    </row>
    <row r="51" spans="1:36" ht="12.75">
      <c r="A51" s="25">
        <v>48</v>
      </c>
      <c r="B51" s="32">
        <v>48</v>
      </c>
      <c r="C51" s="32">
        <v>24</v>
      </c>
      <c r="D51" s="32">
        <v>24</v>
      </c>
      <c r="E51" s="32">
        <v>12</v>
      </c>
      <c r="F51" s="32">
        <v>8</v>
      </c>
      <c r="G51" s="32">
        <v>4</v>
      </c>
      <c r="H51" s="33">
        <v>0</v>
      </c>
      <c r="I51" s="33">
        <v>0</v>
      </c>
      <c r="J51" s="33">
        <v>0</v>
      </c>
      <c r="K51" s="33">
        <v>0</v>
      </c>
      <c r="L51" s="32">
        <v>8</v>
      </c>
      <c r="M51" s="32">
        <v>4</v>
      </c>
      <c r="N51" s="32">
        <v>4</v>
      </c>
      <c r="O51" s="32">
        <v>2</v>
      </c>
      <c r="P51" s="32">
        <v>2</v>
      </c>
      <c r="Q51" s="32">
        <v>1</v>
      </c>
      <c r="S51" s="119">
        <v>48</v>
      </c>
      <c r="T51" s="120">
        <v>48</v>
      </c>
      <c r="U51" s="120">
        <v>24</v>
      </c>
      <c r="V51" s="30">
        <v>0</v>
      </c>
      <c r="W51" s="30">
        <v>0</v>
      </c>
      <c r="X51" s="120">
        <v>16</v>
      </c>
      <c r="Y51" s="120">
        <v>8</v>
      </c>
      <c r="Z51" s="30">
        <v>0</v>
      </c>
      <c r="AA51" s="30">
        <v>0</v>
      </c>
      <c r="AB51" s="120">
        <v>16</v>
      </c>
      <c r="AC51" s="120">
        <v>8</v>
      </c>
      <c r="AD51" s="120">
        <v>8</v>
      </c>
      <c r="AE51" s="120">
        <v>4</v>
      </c>
      <c r="AF51" s="120">
        <v>4</v>
      </c>
      <c r="AG51" s="120">
        <v>2</v>
      </c>
      <c r="AH51" s="120">
        <v>2</v>
      </c>
      <c r="AI51" s="120">
        <v>1</v>
      </c>
      <c r="AJ51" s="121"/>
    </row>
    <row r="52" spans="1:36" ht="12.75">
      <c r="A52" s="25">
        <v>49</v>
      </c>
      <c r="B52" s="32">
        <v>49</v>
      </c>
      <c r="C52" s="32">
        <v>25</v>
      </c>
      <c r="D52" s="32">
        <v>25</v>
      </c>
      <c r="E52" s="32">
        <v>13</v>
      </c>
      <c r="F52" s="32">
        <v>10</v>
      </c>
      <c r="G52" s="32">
        <v>5</v>
      </c>
      <c r="H52" s="33">
        <v>0</v>
      </c>
      <c r="I52" s="33">
        <v>0</v>
      </c>
      <c r="J52" s="33">
        <v>0</v>
      </c>
      <c r="K52" s="33">
        <v>0</v>
      </c>
      <c r="L52" s="32">
        <v>8</v>
      </c>
      <c r="M52" s="32">
        <v>4</v>
      </c>
      <c r="N52" s="32">
        <v>4</v>
      </c>
      <c r="O52" s="32">
        <v>2</v>
      </c>
      <c r="P52" s="32">
        <v>2</v>
      </c>
      <c r="Q52" s="32">
        <v>1</v>
      </c>
      <c r="S52" s="119">
        <v>49</v>
      </c>
      <c r="T52" s="120">
        <v>49</v>
      </c>
      <c r="U52" s="120">
        <v>25</v>
      </c>
      <c r="V52" s="30">
        <v>0</v>
      </c>
      <c r="W52" s="30">
        <v>0</v>
      </c>
      <c r="X52" s="120">
        <v>18</v>
      </c>
      <c r="Y52" s="120">
        <v>9</v>
      </c>
      <c r="Z52" s="30">
        <v>0</v>
      </c>
      <c r="AA52" s="30">
        <v>0</v>
      </c>
      <c r="AB52" s="120">
        <v>16</v>
      </c>
      <c r="AC52" s="120">
        <v>8</v>
      </c>
      <c r="AD52" s="120">
        <v>8</v>
      </c>
      <c r="AE52" s="120">
        <v>4</v>
      </c>
      <c r="AF52" s="120">
        <v>4</v>
      </c>
      <c r="AG52" s="120">
        <v>2</v>
      </c>
      <c r="AH52" s="120">
        <v>2</v>
      </c>
      <c r="AI52" s="120">
        <v>1</v>
      </c>
      <c r="AJ52" s="121"/>
    </row>
    <row r="53" spans="1:36" ht="12.75">
      <c r="A53" s="25">
        <v>50</v>
      </c>
      <c r="B53" s="32">
        <v>50</v>
      </c>
      <c r="C53" s="32">
        <v>25</v>
      </c>
      <c r="D53" s="32">
        <v>25</v>
      </c>
      <c r="E53" s="32">
        <v>13</v>
      </c>
      <c r="F53" s="32">
        <v>10</v>
      </c>
      <c r="G53" s="32">
        <v>5</v>
      </c>
      <c r="H53" s="33">
        <v>0</v>
      </c>
      <c r="I53" s="33">
        <v>0</v>
      </c>
      <c r="J53" s="33">
        <v>0</v>
      </c>
      <c r="K53" s="33">
        <v>0</v>
      </c>
      <c r="L53" s="32">
        <v>8</v>
      </c>
      <c r="M53" s="32">
        <v>4</v>
      </c>
      <c r="N53" s="32">
        <v>4</v>
      </c>
      <c r="O53" s="32">
        <v>2</v>
      </c>
      <c r="P53" s="32">
        <v>2</v>
      </c>
      <c r="Q53" s="32">
        <v>1</v>
      </c>
      <c r="S53" s="119">
        <v>50</v>
      </c>
      <c r="T53" s="120">
        <v>50</v>
      </c>
      <c r="U53" s="120">
        <v>25</v>
      </c>
      <c r="V53" s="30">
        <v>0</v>
      </c>
      <c r="W53" s="30">
        <v>0</v>
      </c>
      <c r="X53" s="120">
        <v>18</v>
      </c>
      <c r="Y53" s="120">
        <v>9</v>
      </c>
      <c r="Z53" s="30">
        <v>0</v>
      </c>
      <c r="AA53" s="30">
        <v>0</v>
      </c>
      <c r="AB53" s="120">
        <v>16</v>
      </c>
      <c r="AC53" s="120">
        <v>8</v>
      </c>
      <c r="AD53" s="120">
        <v>8</v>
      </c>
      <c r="AE53" s="120">
        <v>4</v>
      </c>
      <c r="AF53" s="120">
        <v>4</v>
      </c>
      <c r="AG53" s="120">
        <v>2</v>
      </c>
      <c r="AH53" s="120">
        <v>2</v>
      </c>
      <c r="AI53" s="120">
        <v>1</v>
      </c>
      <c r="AJ53" s="121"/>
    </row>
    <row r="54" spans="1:36" ht="12.75">
      <c r="A54" s="25">
        <v>51</v>
      </c>
      <c r="B54" s="32">
        <v>51</v>
      </c>
      <c r="C54" s="32">
        <v>26</v>
      </c>
      <c r="D54" s="32">
        <v>26</v>
      </c>
      <c r="E54" s="32">
        <v>13</v>
      </c>
      <c r="F54" s="32">
        <v>10</v>
      </c>
      <c r="G54" s="32">
        <v>5</v>
      </c>
      <c r="H54" s="33">
        <v>0</v>
      </c>
      <c r="I54" s="33">
        <v>0</v>
      </c>
      <c r="J54" s="33">
        <v>0</v>
      </c>
      <c r="K54" s="33">
        <v>0</v>
      </c>
      <c r="L54" s="32">
        <v>8</v>
      </c>
      <c r="M54" s="32">
        <v>4</v>
      </c>
      <c r="N54" s="32">
        <v>4</v>
      </c>
      <c r="O54" s="32">
        <v>2</v>
      </c>
      <c r="P54" s="32">
        <v>2</v>
      </c>
      <c r="Q54" s="32">
        <v>1</v>
      </c>
      <c r="S54" s="119">
        <v>51</v>
      </c>
      <c r="T54" s="120">
        <v>51</v>
      </c>
      <c r="U54" s="120">
        <v>26</v>
      </c>
      <c r="V54" s="30">
        <v>0</v>
      </c>
      <c r="W54" s="30">
        <v>0</v>
      </c>
      <c r="X54" s="120">
        <v>20</v>
      </c>
      <c r="Y54" s="120">
        <v>10</v>
      </c>
      <c r="Z54" s="30">
        <v>0</v>
      </c>
      <c r="AA54" s="30">
        <v>0</v>
      </c>
      <c r="AB54" s="120">
        <v>16</v>
      </c>
      <c r="AC54" s="120">
        <v>8</v>
      </c>
      <c r="AD54" s="120">
        <v>8</v>
      </c>
      <c r="AE54" s="120">
        <v>4</v>
      </c>
      <c r="AF54" s="120">
        <v>4</v>
      </c>
      <c r="AG54" s="120">
        <v>2</v>
      </c>
      <c r="AH54" s="120">
        <v>2</v>
      </c>
      <c r="AI54" s="120">
        <v>1</v>
      </c>
      <c r="AJ54" s="121"/>
    </row>
    <row r="55" spans="1:36" ht="12.75">
      <c r="A55" s="25">
        <v>52</v>
      </c>
      <c r="B55" s="32">
        <v>52</v>
      </c>
      <c r="C55" s="32">
        <v>26</v>
      </c>
      <c r="D55" s="32">
        <v>26</v>
      </c>
      <c r="E55" s="32">
        <v>13</v>
      </c>
      <c r="F55" s="32">
        <v>10</v>
      </c>
      <c r="G55" s="32">
        <v>5</v>
      </c>
      <c r="H55" s="33">
        <v>0</v>
      </c>
      <c r="I55" s="33">
        <v>0</v>
      </c>
      <c r="J55" s="33">
        <v>0</v>
      </c>
      <c r="K55" s="33">
        <v>0</v>
      </c>
      <c r="L55" s="32">
        <v>8</v>
      </c>
      <c r="M55" s="32">
        <v>4</v>
      </c>
      <c r="N55" s="32">
        <v>4</v>
      </c>
      <c r="O55" s="32">
        <v>2</v>
      </c>
      <c r="P55" s="32">
        <v>2</v>
      </c>
      <c r="Q55" s="32">
        <v>1</v>
      </c>
      <c r="S55" s="119">
        <v>52</v>
      </c>
      <c r="T55" s="120">
        <v>52</v>
      </c>
      <c r="U55" s="120">
        <v>26</v>
      </c>
      <c r="V55" s="30">
        <v>0</v>
      </c>
      <c r="W55" s="30">
        <v>0</v>
      </c>
      <c r="X55" s="120">
        <v>20</v>
      </c>
      <c r="Y55" s="120">
        <v>1</v>
      </c>
      <c r="Z55" s="30">
        <v>0</v>
      </c>
      <c r="AA55" s="30">
        <v>0</v>
      </c>
      <c r="AB55" s="120">
        <v>16</v>
      </c>
      <c r="AC55" s="120">
        <v>8</v>
      </c>
      <c r="AD55" s="120">
        <v>8</v>
      </c>
      <c r="AE55" s="120">
        <v>4</v>
      </c>
      <c r="AF55" s="120">
        <v>4</v>
      </c>
      <c r="AG55" s="120">
        <v>2</v>
      </c>
      <c r="AH55" s="120">
        <v>2</v>
      </c>
      <c r="AI55" s="120">
        <v>1</v>
      </c>
      <c r="AJ55" s="121"/>
    </row>
    <row r="56" spans="1:36" ht="12.75">
      <c r="A56" s="25">
        <v>53</v>
      </c>
      <c r="B56" s="32">
        <v>53</v>
      </c>
      <c r="C56" s="32">
        <v>27</v>
      </c>
      <c r="D56" s="32">
        <v>27</v>
      </c>
      <c r="E56" s="32">
        <v>14</v>
      </c>
      <c r="F56" s="32">
        <v>12</v>
      </c>
      <c r="G56" s="32">
        <v>6</v>
      </c>
      <c r="H56" s="33">
        <v>0</v>
      </c>
      <c r="I56" s="33">
        <v>0</v>
      </c>
      <c r="J56" s="33">
        <v>0</v>
      </c>
      <c r="K56" s="33">
        <v>0</v>
      </c>
      <c r="L56" s="32">
        <v>8</v>
      </c>
      <c r="M56" s="32">
        <v>4</v>
      </c>
      <c r="N56" s="32">
        <v>4</v>
      </c>
      <c r="O56" s="32">
        <v>2</v>
      </c>
      <c r="P56" s="32">
        <v>2</v>
      </c>
      <c r="Q56" s="32">
        <v>1</v>
      </c>
      <c r="S56" s="119">
        <v>53</v>
      </c>
      <c r="T56" s="120">
        <v>53</v>
      </c>
      <c r="U56" s="120">
        <v>27</v>
      </c>
      <c r="V56" s="30">
        <v>0</v>
      </c>
      <c r="W56" s="30">
        <v>0</v>
      </c>
      <c r="X56" s="120">
        <v>22</v>
      </c>
      <c r="Y56" s="120">
        <v>11</v>
      </c>
      <c r="Z56" s="30">
        <v>0</v>
      </c>
      <c r="AA56" s="30">
        <v>0</v>
      </c>
      <c r="AB56" s="120">
        <v>16</v>
      </c>
      <c r="AC56" s="120">
        <v>8</v>
      </c>
      <c r="AD56" s="120">
        <v>8</v>
      </c>
      <c r="AE56" s="120">
        <v>4</v>
      </c>
      <c r="AF56" s="120">
        <v>4</v>
      </c>
      <c r="AG56" s="120">
        <v>2</v>
      </c>
      <c r="AH56" s="120">
        <v>2</v>
      </c>
      <c r="AI56" s="120">
        <v>1</v>
      </c>
      <c r="AJ56" s="121"/>
    </row>
    <row r="57" spans="1:36" ht="12.75">
      <c r="A57" s="25">
        <v>54</v>
      </c>
      <c r="B57" s="32">
        <v>54</v>
      </c>
      <c r="C57" s="32">
        <v>27</v>
      </c>
      <c r="D57" s="32">
        <v>27</v>
      </c>
      <c r="E57" s="32">
        <v>14</v>
      </c>
      <c r="F57" s="32">
        <v>12</v>
      </c>
      <c r="G57" s="32">
        <v>6</v>
      </c>
      <c r="H57" s="33">
        <v>0</v>
      </c>
      <c r="I57" s="33">
        <v>0</v>
      </c>
      <c r="J57" s="33">
        <v>0</v>
      </c>
      <c r="K57" s="33">
        <v>0</v>
      </c>
      <c r="L57" s="32">
        <v>8</v>
      </c>
      <c r="M57" s="32">
        <v>4</v>
      </c>
      <c r="N57" s="32">
        <v>4</v>
      </c>
      <c r="O57" s="32">
        <v>2</v>
      </c>
      <c r="P57" s="32">
        <v>2</v>
      </c>
      <c r="Q57" s="32">
        <v>1</v>
      </c>
      <c r="S57" s="119">
        <v>54</v>
      </c>
      <c r="T57" s="120">
        <v>54</v>
      </c>
      <c r="U57" s="120">
        <v>27</v>
      </c>
      <c r="V57" s="30">
        <v>0</v>
      </c>
      <c r="W57" s="30">
        <v>0</v>
      </c>
      <c r="X57" s="120">
        <v>22</v>
      </c>
      <c r="Y57" s="120">
        <v>11</v>
      </c>
      <c r="Z57" s="30">
        <v>0</v>
      </c>
      <c r="AA57" s="30">
        <v>0</v>
      </c>
      <c r="AB57" s="120">
        <v>16</v>
      </c>
      <c r="AC57" s="120">
        <v>8</v>
      </c>
      <c r="AD57" s="120">
        <v>8</v>
      </c>
      <c r="AE57" s="120">
        <v>4</v>
      </c>
      <c r="AF57" s="120">
        <v>4</v>
      </c>
      <c r="AG57" s="120">
        <v>2</v>
      </c>
      <c r="AH57" s="120">
        <v>2</v>
      </c>
      <c r="AI57" s="120">
        <v>1</v>
      </c>
      <c r="AJ57" s="121"/>
    </row>
    <row r="58" spans="1:36" ht="12.75">
      <c r="A58" s="25">
        <v>55</v>
      </c>
      <c r="B58" s="32">
        <v>55</v>
      </c>
      <c r="C58" s="32">
        <v>28</v>
      </c>
      <c r="D58" s="32">
        <v>28</v>
      </c>
      <c r="E58" s="32">
        <v>14</v>
      </c>
      <c r="F58" s="32">
        <v>12</v>
      </c>
      <c r="G58" s="32">
        <v>6</v>
      </c>
      <c r="H58" s="33">
        <v>0</v>
      </c>
      <c r="I58" s="33">
        <v>0</v>
      </c>
      <c r="J58" s="33">
        <v>0</v>
      </c>
      <c r="K58" s="33">
        <v>0</v>
      </c>
      <c r="L58" s="32">
        <v>8</v>
      </c>
      <c r="M58" s="32">
        <v>4</v>
      </c>
      <c r="N58" s="32">
        <v>4</v>
      </c>
      <c r="O58" s="32">
        <v>2</v>
      </c>
      <c r="P58" s="32">
        <v>2</v>
      </c>
      <c r="Q58" s="32">
        <v>1</v>
      </c>
      <c r="S58" s="119">
        <v>55</v>
      </c>
      <c r="T58" s="120">
        <v>55</v>
      </c>
      <c r="U58" s="120">
        <v>28</v>
      </c>
      <c r="V58" s="30">
        <v>0</v>
      </c>
      <c r="W58" s="30">
        <v>0</v>
      </c>
      <c r="X58" s="120">
        <v>24</v>
      </c>
      <c r="Y58" s="120">
        <v>12</v>
      </c>
      <c r="Z58" s="30">
        <v>0</v>
      </c>
      <c r="AA58" s="30">
        <v>0</v>
      </c>
      <c r="AB58" s="120">
        <v>16</v>
      </c>
      <c r="AC58" s="120">
        <v>8</v>
      </c>
      <c r="AD58" s="120">
        <v>8</v>
      </c>
      <c r="AE58" s="120">
        <v>4</v>
      </c>
      <c r="AF58" s="120">
        <v>4</v>
      </c>
      <c r="AG58" s="120">
        <v>2</v>
      </c>
      <c r="AH58" s="120">
        <v>2</v>
      </c>
      <c r="AI58" s="120">
        <v>1</v>
      </c>
      <c r="AJ58" s="121"/>
    </row>
    <row r="59" spans="1:36" ht="12.75">
      <c r="A59" s="25">
        <v>56</v>
      </c>
      <c r="B59" s="32">
        <v>56</v>
      </c>
      <c r="C59" s="32">
        <v>28</v>
      </c>
      <c r="D59" s="32">
        <v>28</v>
      </c>
      <c r="E59" s="32">
        <v>14</v>
      </c>
      <c r="F59" s="32">
        <v>12</v>
      </c>
      <c r="G59" s="32">
        <v>6</v>
      </c>
      <c r="H59" s="33">
        <v>0</v>
      </c>
      <c r="I59" s="33">
        <v>0</v>
      </c>
      <c r="J59" s="33">
        <v>0</v>
      </c>
      <c r="K59" s="33">
        <v>0</v>
      </c>
      <c r="L59" s="32">
        <v>8</v>
      </c>
      <c r="M59" s="32">
        <v>4</v>
      </c>
      <c r="N59" s="32">
        <v>4</v>
      </c>
      <c r="O59" s="32">
        <v>2</v>
      </c>
      <c r="P59" s="32">
        <v>2</v>
      </c>
      <c r="Q59" s="32">
        <v>1</v>
      </c>
      <c r="S59" s="119">
        <v>56</v>
      </c>
      <c r="T59" s="120">
        <v>56</v>
      </c>
      <c r="U59" s="120">
        <v>28</v>
      </c>
      <c r="V59" s="30">
        <v>0</v>
      </c>
      <c r="W59" s="30">
        <v>0</v>
      </c>
      <c r="X59" s="120">
        <v>24</v>
      </c>
      <c r="Y59" s="120">
        <v>12</v>
      </c>
      <c r="Z59" s="30">
        <v>0</v>
      </c>
      <c r="AA59" s="30">
        <v>0</v>
      </c>
      <c r="AB59" s="120">
        <v>16</v>
      </c>
      <c r="AC59" s="120">
        <v>8</v>
      </c>
      <c r="AD59" s="120">
        <v>8</v>
      </c>
      <c r="AE59" s="120">
        <v>4</v>
      </c>
      <c r="AF59" s="120">
        <v>4</v>
      </c>
      <c r="AG59" s="120">
        <v>2</v>
      </c>
      <c r="AH59" s="120">
        <v>2</v>
      </c>
      <c r="AI59" s="120">
        <v>1</v>
      </c>
      <c r="AJ59" s="121"/>
    </row>
    <row r="60" spans="1:36" ht="12.75">
      <c r="A60" s="25">
        <v>57</v>
      </c>
      <c r="B60" s="32">
        <v>57</v>
      </c>
      <c r="C60" s="32">
        <v>29</v>
      </c>
      <c r="D60" s="32">
        <v>29</v>
      </c>
      <c r="E60" s="32">
        <v>15</v>
      </c>
      <c r="F60" s="32">
        <v>14</v>
      </c>
      <c r="G60" s="32">
        <v>7</v>
      </c>
      <c r="H60" s="33">
        <v>0</v>
      </c>
      <c r="I60" s="33">
        <v>0</v>
      </c>
      <c r="J60" s="33">
        <v>0</v>
      </c>
      <c r="K60" s="33">
        <v>0</v>
      </c>
      <c r="L60" s="32">
        <v>8</v>
      </c>
      <c r="M60" s="32">
        <v>4</v>
      </c>
      <c r="N60" s="32">
        <v>4</v>
      </c>
      <c r="O60" s="32">
        <v>2</v>
      </c>
      <c r="P60" s="32">
        <v>2</v>
      </c>
      <c r="Q60" s="32">
        <v>1</v>
      </c>
      <c r="S60" s="119">
        <v>57</v>
      </c>
      <c r="T60" s="120">
        <v>57</v>
      </c>
      <c r="U60" s="120">
        <v>29</v>
      </c>
      <c r="V60" s="30">
        <v>0</v>
      </c>
      <c r="W60" s="30">
        <v>0</v>
      </c>
      <c r="X60" s="120">
        <v>26</v>
      </c>
      <c r="Y60" s="120">
        <v>13</v>
      </c>
      <c r="Z60" s="30">
        <v>0</v>
      </c>
      <c r="AA60" s="30">
        <v>0</v>
      </c>
      <c r="AB60" s="120">
        <v>16</v>
      </c>
      <c r="AC60" s="120">
        <v>8</v>
      </c>
      <c r="AD60" s="120">
        <v>8</v>
      </c>
      <c r="AE60" s="120">
        <v>4</v>
      </c>
      <c r="AF60" s="120">
        <v>4</v>
      </c>
      <c r="AG60" s="120">
        <v>2</v>
      </c>
      <c r="AH60" s="120">
        <v>2</v>
      </c>
      <c r="AI60" s="120">
        <v>1</v>
      </c>
      <c r="AJ60" s="121"/>
    </row>
    <row r="61" spans="1:36" ht="12.75">
      <c r="A61" s="25">
        <v>58</v>
      </c>
      <c r="B61" s="32">
        <v>58</v>
      </c>
      <c r="C61" s="32">
        <v>29</v>
      </c>
      <c r="D61" s="32">
        <v>29</v>
      </c>
      <c r="E61" s="32">
        <v>15</v>
      </c>
      <c r="F61" s="32">
        <v>14</v>
      </c>
      <c r="G61" s="32">
        <v>7</v>
      </c>
      <c r="H61" s="33">
        <v>0</v>
      </c>
      <c r="I61" s="33">
        <v>0</v>
      </c>
      <c r="J61" s="33">
        <v>0</v>
      </c>
      <c r="K61" s="33">
        <v>0</v>
      </c>
      <c r="L61" s="32">
        <v>8</v>
      </c>
      <c r="M61" s="32">
        <v>4</v>
      </c>
      <c r="N61" s="32">
        <v>4</v>
      </c>
      <c r="O61" s="32">
        <v>2</v>
      </c>
      <c r="P61" s="32">
        <v>2</v>
      </c>
      <c r="Q61" s="32">
        <v>1</v>
      </c>
      <c r="S61" s="119">
        <v>58</v>
      </c>
      <c r="T61" s="120">
        <v>58</v>
      </c>
      <c r="U61" s="120">
        <v>29</v>
      </c>
      <c r="V61" s="30">
        <v>0</v>
      </c>
      <c r="W61" s="30">
        <v>0</v>
      </c>
      <c r="X61" s="120">
        <v>26</v>
      </c>
      <c r="Y61" s="120">
        <v>13</v>
      </c>
      <c r="Z61" s="30">
        <v>0</v>
      </c>
      <c r="AA61" s="30">
        <v>0</v>
      </c>
      <c r="AB61" s="120">
        <v>16</v>
      </c>
      <c r="AC61" s="120">
        <v>8</v>
      </c>
      <c r="AD61" s="120">
        <v>8</v>
      </c>
      <c r="AE61" s="120">
        <v>4</v>
      </c>
      <c r="AF61" s="120">
        <v>4</v>
      </c>
      <c r="AG61" s="120">
        <v>2</v>
      </c>
      <c r="AH61" s="120">
        <v>2</v>
      </c>
      <c r="AI61" s="120">
        <v>1</v>
      </c>
      <c r="AJ61" s="121"/>
    </row>
    <row r="62" spans="1:36" ht="12.75">
      <c r="A62" s="25">
        <v>59</v>
      </c>
      <c r="B62" s="32">
        <v>59</v>
      </c>
      <c r="C62" s="32">
        <v>30</v>
      </c>
      <c r="D62" s="32">
        <v>30</v>
      </c>
      <c r="E62" s="32">
        <v>15</v>
      </c>
      <c r="F62" s="32">
        <v>14</v>
      </c>
      <c r="G62" s="32">
        <v>7</v>
      </c>
      <c r="H62" s="33">
        <v>0</v>
      </c>
      <c r="I62" s="33">
        <v>0</v>
      </c>
      <c r="J62" s="33">
        <v>0</v>
      </c>
      <c r="K62" s="33">
        <v>0</v>
      </c>
      <c r="L62" s="32">
        <v>8</v>
      </c>
      <c r="M62" s="32">
        <v>4</v>
      </c>
      <c r="N62" s="32">
        <v>4</v>
      </c>
      <c r="O62" s="32">
        <v>2</v>
      </c>
      <c r="P62" s="32">
        <v>2</v>
      </c>
      <c r="Q62" s="32">
        <v>1</v>
      </c>
      <c r="S62" s="119">
        <v>59</v>
      </c>
      <c r="T62" s="120">
        <v>59</v>
      </c>
      <c r="U62" s="120">
        <v>30</v>
      </c>
      <c r="V62" s="30">
        <v>0</v>
      </c>
      <c r="W62" s="30">
        <v>0</v>
      </c>
      <c r="X62" s="120">
        <v>28</v>
      </c>
      <c r="Y62" s="120">
        <v>14</v>
      </c>
      <c r="Z62" s="30">
        <v>0</v>
      </c>
      <c r="AA62" s="30">
        <v>0</v>
      </c>
      <c r="AB62" s="120">
        <v>16</v>
      </c>
      <c r="AC62" s="120">
        <v>8</v>
      </c>
      <c r="AD62" s="120">
        <v>8</v>
      </c>
      <c r="AE62" s="120">
        <v>4</v>
      </c>
      <c r="AF62" s="120">
        <v>4</v>
      </c>
      <c r="AG62" s="120">
        <v>2</v>
      </c>
      <c r="AH62" s="120">
        <v>2</v>
      </c>
      <c r="AI62" s="120">
        <v>1</v>
      </c>
      <c r="AJ62" s="121"/>
    </row>
    <row r="63" spans="1:36" ht="12.75">
      <c r="A63" s="25">
        <v>60</v>
      </c>
      <c r="B63" s="32">
        <v>60</v>
      </c>
      <c r="C63" s="32">
        <v>30</v>
      </c>
      <c r="D63" s="32">
        <v>30</v>
      </c>
      <c r="E63" s="32">
        <v>15</v>
      </c>
      <c r="F63" s="32">
        <v>14</v>
      </c>
      <c r="G63" s="32">
        <v>7</v>
      </c>
      <c r="H63" s="33">
        <v>0</v>
      </c>
      <c r="I63" s="33">
        <v>0</v>
      </c>
      <c r="J63" s="33">
        <v>0</v>
      </c>
      <c r="K63" s="33">
        <v>0</v>
      </c>
      <c r="L63" s="32">
        <v>8</v>
      </c>
      <c r="M63" s="32">
        <v>4</v>
      </c>
      <c r="N63" s="32">
        <v>4</v>
      </c>
      <c r="O63" s="32">
        <v>2</v>
      </c>
      <c r="P63" s="32">
        <v>2</v>
      </c>
      <c r="Q63" s="32">
        <v>1</v>
      </c>
      <c r="S63" s="119">
        <v>60</v>
      </c>
      <c r="T63" s="120">
        <v>60</v>
      </c>
      <c r="U63" s="120">
        <v>30</v>
      </c>
      <c r="V63" s="30">
        <v>0</v>
      </c>
      <c r="W63" s="30">
        <v>0</v>
      </c>
      <c r="X63" s="120">
        <v>28</v>
      </c>
      <c r="Y63" s="120">
        <v>14</v>
      </c>
      <c r="Z63" s="30">
        <v>0</v>
      </c>
      <c r="AA63" s="30">
        <v>0</v>
      </c>
      <c r="AB63" s="120">
        <v>16</v>
      </c>
      <c r="AC63" s="120">
        <v>8</v>
      </c>
      <c r="AD63" s="120">
        <v>8</v>
      </c>
      <c r="AE63" s="120">
        <v>4</v>
      </c>
      <c r="AF63" s="120">
        <v>4</v>
      </c>
      <c r="AG63" s="120">
        <v>2</v>
      </c>
      <c r="AH63" s="120">
        <v>2</v>
      </c>
      <c r="AI63" s="120">
        <v>1</v>
      </c>
      <c r="AJ63" s="121"/>
    </row>
    <row r="64" spans="1:36" ht="12.75">
      <c r="A64" s="25">
        <v>61</v>
      </c>
      <c r="B64" s="32">
        <v>61</v>
      </c>
      <c r="C64" s="32">
        <v>31</v>
      </c>
      <c r="D64" s="32">
        <v>31</v>
      </c>
      <c r="E64" s="32">
        <v>16</v>
      </c>
      <c r="F64" s="33">
        <v>0</v>
      </c>
      <c r="G64" s="33">
        <v>0</v>
      </c>
      <c r="H64" s="33">
        <v>0</v>
      </c>
      <c r="I64" s="33">
        <v>0</v>
      </c>
      <c r="J64" s="32">
        <v>16</v>
      </c>
      <c r="K64" s="32">
        <v>8</v>
      </c>
      <c r="L64" s="32">
        <v>8</v>
      </c>
      <c r="M64" s="32">
        <v>4</v>
      </c>
      <c r="N64" s="32">
        <v>4</v>
      </c>
      <c r="O64" s="32">
        <v>2</v>
      </c>
      <c r="P64" s="32">
        <v>2</v>
      </c>
      <c r="Q64" s="32">
        <v>1</v>
      </c>
      <c r="S64" s="119">
        <v>61</v>
      </c>
      <c r="T64" s="120">
        <v>61</v>
      </c>
      <c r="U64" s="120">
        <v>31</v>
      </c>
      <c r="V64" s="30">
        <v>0</v>
      </c>
      <c r="W64" s="30">
        <v>0</v>
      </c>
      <c r="X64" s="120">
        <v>30</v>
      </c>
      <c r="Y64" s="120">
        <v>15</v>
      </c>
      <c r="Z64" s="30">
        <v>0</v>
      </c>
      <c r="AA64" s="30">
        <v>0</v>
      </c>
      <c r="AB64" s="120">
        <v>16</v>
      </c>
      <c r="AC64" s="120">
        <v>8</v>
      </c>
      <c r="AD64" s="120">
        <v>8</v>
      </c>
      <c r="AE64" s="120">
        <v>4</v>
      </c>
      <c r="AF64" s="120">
        <v>4</v>
      </c>
      <c r="AG64" s="120">
        <v>2</v>
      </c>
      <c r="AH64" s="120">
        <v>2</v>
      </c>
      <c r="AI64" s="120">
        <v>1</v>
      </c>
      <c r="AJ64" s="121"/>
    </row>
    <row r="65" spans="1:36" ht="12.75">
      <c r="A65" s="25">
        <v>62</v>
      </c>
      <c r="B65" s="32">
        <v>62</v>
      </c>
      <c r="C65" s="32">
        <v>31</v>
      </c>
      <c r="D65" s="32">
        <v>31</v>
      </c>
      <c r="E65" s="32">
        <v>16</v>
      </c>
      <c r="F65" s="33">
        <v>0</v>
      </c>
      <c r="G65" s="33">
        <v>0</v>
      </c>
      <c r="H65" s="33">
        <v>0</v>
      </c>
      <c r="I65" s="33">
        <v>0</v>
      </c>
      <c r="J65" s="32">
        <v>16</v>
      </c>
      <c r="K65" s="32">
        <v>8</v>
      </c>
      <c r="L65" s="32">
        <v>8</v>
      </c>
      <c r="M65" s="32">
        <v>4</v>
      </c>
      <c r="N65" s="32">
        <v>4</v>
      </c>
      <c r="O65" s="32">
        <v>2</v>
      </c>
      <c r="P65" s="32">
        <v>2</v>
      </c>
      <c r="Q65" s="32">
        <v>1</v>
      </c>
      <c r="S65" s="119">
        <v>62</v>
      </c>
      <c r="T65" s="120">
        <v>62</v>
      </c>
      <c r="U65" s="120">
        <v>31</v>
      </c>
      <c r="V65" s="30">
        <v>0</v>
      </c>
      <c r="W65" s="30">
        <v>0</v>
      </c>
      <c r="X65" s="120">
        <v>30</v>
      </c>
      <c r="Y65" s="120">
        <v>15</v>
      </c>
      <c r="Z65" s="30">
        <v>0</v>
      </c>
      <c r="AA65" s="30">
        <v>0</v>
      </c>
      <c r="AB65" s="120">
        <v>16</v>
      </c>
      <c r="AC65" s="120">
        <v>8</v>
      </c>
      <c r="AD65" s="120">
        <v>8</v>
      </c>
      <c r="AE65" s="120">
        <v>4</v>
      </c>
      <c r="AF65" s="120">
        <v>4</v>
      </c>
      <c r="AG65" s="120">
        <v>2</v>
      </c>
      <c r="AH65" s="120">
        <v>2</v>
      </c>
      <c r="AI65" s="120">
        <v>1</v>
      </c>
      <c r="AJ65" s="121"/>
    </row>
    <row r="66" spans="1:36" ht="12.75">
      <c r="A66" s="25">
        <v>63</v>
      </c>
      <c r="B66" s="32">
        <v>63</v>
      </c>
      <c r="C66" s="32">
        <v>32</v>
      </c>
      <c r="D66" s="32">
        <v>32</v>
      </c>
      <c r="E66" s="32">
        <v>16</v>
      </c>
      <c r="F66" s="33">
        <v>0</v>
      </c>
      <c r="G66" s="33">
        <v>0</v>
      </c>
      <c r="H66" s="33">
        <v>0</v>
      </c>
      <c r="I66" s="33">
        <v>0</v>
      </c>
      <c r="J66" s="32">
        <v>16</v>
      </c>
      <c r="K66" s="32">
        <v>8</v>
      </c>
      <c r="L66" s="32">
        <v>8</v>
      </c>
      <c r="M66" s="32">
        <v>4</v>
      </c>
      <c r="N66" s="32">
        <v>4</v>
      </c>
      <c r="O66" s="32">
        <v>2</v>
      </c>
      <c r="P66" s="32">
        <v>2</v>
      </c>
      <c r="Q66" s="32">
        <v>1</v>
      </c>
      <c r="S66" s="119">
        <v>63</v>
      </c>
      <c r="T66" s="120">
        <v>63</v>
      </c>
      <c r="U66" s="120">
        <v>32</v>
      </c>
      <c r="V66" s="30">
        <v>0</v>
      </c>
      <c r="W66" s="30">
        <v>0</v>
      </c>
      <c r="X66" s="120">
        <v>32</v>
      </c>
      <c r="Y66" s="120">
        <v>16</v>
      </c>
      <c r="Z66" s="30">
        <v>0</v>
      </c>
      <c r="AA66" s="30">
        <v>0</v>
      </c>
      <c r="AB66" s="120">
        <v>16</v>
      </c>
      <c r="AC66" s="120">
        <v>8</v>
      </c>
      <c r="AD66" s="120">
        <v>8</v>
      </c>
      <c r="AE66" s="120">
        <v>4</v>
      </c>
      <c r="AF66" s="120">
        <v>4</v>
      </c>
      <c r="AG66" s="120">
        <v>2</v>
      </c>
      <c r="AH66" s="120">
        <v>2</v>
      </c>
      <c r="AI66" s="120">
        <v>1</v>
      </c>
      <c r="AJ66" s="121"/>
    </row>
    <row r="67" spans="1:36" ht="12.75">
      <c r="A67" s="25">
        <v>64</v>
      </c>
      <c r="B67" s="32">
        <v>64</v>
      </c>
      <c r="C67" s="32">
        <v>32</v>
      </c>
      <c r="D67" s="32">
        <v>32</v>
      </c>
      <c r="E67" s="32">
        <v>16</v>
      </c>
      <c r="F67" s="33">
        <v>0</v>
      </c>
      <c r="G67" s="33">
        <v>0</v>
      </c>
      <c r="H67" s="33">
        <v>0</v>
      </c>
      <c r="I67" s="33">
        <v>0</v>
      </c>
      <c r="J67" s="32">
        <v>16</v>
      </c>
      <c r="K67" s="32">
        <v>8</v>
      </c>
      <c r="L67" s="32">
        <v>8</v>
      </c>
      <c r="M67" s="32">
        <v>4</v>
      </c>
      <c r="N67" s="32">
        <v>4</v>
      </c>
      <c r="O67" s="32">
        <v>2</v>
      </c>
      <c r="P67" s="32">
        <v>2</v>
      </c>
      <c r="Q67" s="32">
        <v>1</v>
      </c>
      <c r="S67" s="119">
        <v>64</v>
      </c>
      <c r="T67" s="120">
        <v>64</v>
      </c>
      <c r="U67" s="120">
        <v>32</v>
      </c>
      <c r="V67" s="30">
        <v>0</v>
      </c>
      <c r="W67" s="30">
        <v>0</v>
      </c>
      <c r="X67" s="120">
        <v>32</v>
      </c>
      <c r="Y67" s="120">
        <v>16</v>
      </c>
      <c r="Z67" s="30">
        <v>0</v>
      </c>
      <c r="AA67" s="30">
        <v>0</v>
      </c>
      <c r="AB67" s="120">
        <v>16</v>
      </c>
      <c r="AC67" s="120">
        <v>8</v>
      </c>
      <c r="AD67" s="120">
        <v>8</v>
      </c>
      <c r="AE67" s="120">
        <v>4</v>
      </c>
      <c r="AF67" s="120">
        <v>4</v>
      </c>
      <c r="AG67" s="120">
        <v>2</v>
      </c>
      <c r="AH67" s="120">
        <v>2</v>
      </c>
      <c r="AI67" s="120">
        <v>1</v>
      </c>
      <c r="AJ67" s="121"/>
    </row>
    <row r="68" spans="1:36" ht="12.75">
      <c r="A68" s="25">
        <v>65</v>
      </c>
      <c r="B68" s="32">
        <v>65</v>
      </c>
      <c r="C68" s="32">
        <v>33</v>
      </c>
      <c r="D68" s="32">
        <v>33</v>
      </c>
      <c r="E68" s="32">
        <v>17</v>
      </c>
      <c r="F68" s="32">
        <v>2</v>
      </c>
      <c r="G68" s="32">
        <v>1</v>
      </c>
      <c r="H68" s="33">
        <v>0</v>
      </c>
      <c r="I68" s="33">
        <v>0</v>
      </c>
      <c r="J68" s="32">
        <v>16</v>
      </c>
      <c r="K68" s="32">
        <v>8</v>
      </c>
      <c r="L68" s="32">
        <v>8</v>
      </c>
      <c r="M68" s="32">
        <v>4</v>
      </c>
      <c r="N68" s="32">
        <v>4</v>
      </c>
      <c r="O68" s="32">
        <v>2</v>
      </c>
      <c r="P68" s="32">
        <v>2</v>
      </c>
      <c r="Q68" s="32">
        <v>1</v>
      </c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</row>
    <row r="69" spans="1:36" ht="12.75">
      <c r="A69" s="25">
        <v>66</v>
      </c>
      <c r="B69" s="32">
        <v>66</v>
      </c>
      <c r="C69" s="32">
        <v>33</v>
      </c>
      <c r="D69" s="32">
        <v>33</v>
      </c>
      <c r="E69" s="32">
        <v>17</v>
      </c>
      <c r="F69" s="32">
        <v>2</v>
      </c>
      <c r="G69" s="32">
        <v>1</v>
      </c>
      <c r="H69" s="33">
        <v>0</v>
      </c>
      <c r="I69" s="33">
        <v>0</v>
      </c>
      <c r="J69" s="32">
        <v>16</v>
      </c>
      <c r="K69" s="32">
        <v>8</v>
      </c>
      <c r="L69" s="32">
        <v>8</v>
      </c>
      <c r="M69" s="32">
        <v>4</v>
      </c>
      <c r="N69" s="32">
        <v>4</v>
      </c>
      <c r="O69" s="32">
        <v>2</v>
      </c>
      <c r="P69" s="32">
        <v>2</v>
      </c>
      <c r="Q69" s="32">
        <v>1</v>
      </c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</row>
    <row r="70" spans="1:36" ht="12.75">
      <c r="A70" s="25">
        <v>67</v>
      </c>
      <c r="B70" s="32">
        <v>67</v>
      </c>
      <c r="C70" s="32">
        <v>34</v>
      </c>
      <c r="D70" s="32">
        <v>34</v>
      </c>
      <c r="E70" s="32">
        <v>17</v>
      </c>
      <c r="F70" s="32">
        <v>2</v>
      </c>
      <c r="G70" s="32">
        <v>1</v>
      </c>
      <c r="H70" s="33">
        <v>0</v>
      </c>
      <c r="I70" s="33">
        <v>0</v>
      </c>
      <c r="J70" s="32">
        <v>16</v>
      </c>
      <c r="K70" s="32">
        <v>8</v>
      </c>
      <c r="L70" s="32">
        <v>8</v>
      </c>
      <c r="M70" s="32">
        <v>4</v>
      </c>
      <c r="N70" s="32">
        <v>4</v>
      </c>
      <c r="O70" s="32">
        <v>2</v>
      </c>
      <c r="P70" s="32">
        <v>2</v>
      </c>
      <c r="Q70" s="32">
        <v>1</v>
      </c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</row>
    <row r="71" spans="1:36" ht="12.75">
      <c r="A71" s="25">
        <v>68</v>
      </c>
      <c r="B71" s="32">
        <v>68</v>
      </c>
      <c r="C71" s="32">
        <v>34</v>
      </c>
      <c r="D71" s="32">
        <v>34</v>
      </c>
      <c r="E71" s="32">
        <v>17</v>
      </c>
      <c r="F71" s="32">
        <v>2</v>
      </c>
      <c r="G71" s="32">
        <v>1</v>
      </c>
      <c r="H71" s="33">
        <v>0</v>
      </c>
      <c r="I71" s="33">
        <v>0</v>
      </c>
      <c r="J71" s="32">
        <v>16</v>
      </c>
      <c r="K71" s="32">
        <v>8</v>
      </c>
      <c r="L71" s="32">
        <v>8</v>
      </c>
      <c r="M71" s="32">
        <v>4</v>
      </c>
      <c r="N71" s="32">
        <v>4</v>
      </c>
      <c r="O71" s="32">
        <v>2</v>
      </c>
      <c r="P71" s="32">
        <v>2</v>
      </c>
      <c r="Q71" s="32">
        <v>1</v>
      </c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</row>
    <row r="72" spans="1:17" ht="12.75">
      <c r="A72" s="25">
        <v>69</v>
      </c>
      <c r="B72" s="32">
        <v>69</v>
      </c>
      <c r="C72" s="32">
        <v>35</v>
      </c>
      <c r="D72" s="32">
        <v>35</v>
      </c>
      <c r="E72" s="32">
        <v>18</v>
      </c>
      <c r="F72" s="32">
        <v>4</v>
      </c>
      <c r="G72" s="32">
        <v>2</v>
      </c>
      <c r="H72" s="33">
        <v>0</v>
      </c>
      <c r="I72" s="33">
        <v>0</v>
      </c>
      <c r="J72" s="32">
        <v>16</v>
      </c>
      <c r="K72" s="32">
        <v>8</v>
      </c>
      <c r="L72" s="32">
        <v>8</v>
      </c>
      <c r="M72" s="32">
        <v>4</v>
      </c>
      <c r="N72" s="32">
        <v>4</v>
      </c>
      <c r="O72" s="32">
        <v>2</v>
      </c>
      <c r="P72" s="32">
        <v>2</v>
      </c>
      <c r="Q72" s="32">
        <v>1</v>
      </c>
    </row>
    <row r="73" spans="1:17" ht="12.75">
      <c r="A73" s="25">
        <v>70</v>
      </c>
      <c r="B73" s="32">
        <v>70</v>
      </c>
      <c r="C73" s="32">
        <v>35</v>
      </c>
      <c r="D73" s="32">
        <v>35</v>
      </c>
      <c r="E73" s="32">
        <v>18</v>
      </c>
      <c r="F73" s="32">
        <v>4</v>
      </c>
      <c r="G73" s="32">
        <v>2</v>
      </c>
      <c r="H73" s="33">
        <v>0</v>
      </c>
      <c r="I73" s="33">
        <v>0</v>
      </c>
      <c r="J73" s="32">
        <v>16</v>
      </c>
      <c r="K73" s="32">
        <v>8</v>
      </c>
      <c r="L73" s="32">
        <v>8</v>
      </c>
      <c r="M73" s="32">
        <v>4</v>
      </c>
      <c r="N73" s="32">
        <v>4</v>
      </c>
      <c r="O73" s="32">
        <v>2</v>
      </c>
      <c r="P73" s="32">
        <v>2</v>
      </c>
      <c r="Q73" s="32">
        <v>1</v>
      </c>
    </row>
    <row r="74" spans="1:17" ht="12.75">
      <c r="A74" s="25">
        <v>71</v>
      </c>
      <c r="B74" s="32">
        <v>71</v>
      </c>
      <c r="C74" s="32">
        <v>36</v>
      </c>
      <c r="D74" s="32">
        <v>36</v>
      </c>
      <c r="E74" s="32">
        <v>18</v>
      </c>
      <c r="F74" s="32">
        <v>4</v>
      </c>
      <c r="G74" s="32">
        <v>2</v>
      </c>
      <c r="H74" s="33">
        <v>0</v>
      </c>
      <c r="I74" s="33">
        <v>0</v>
      </c>
      <c r="J74" s="32">
        <v>16</v>
      </c>
      <c r="K74" s="32">
        <v>8</v>
      </c>
      <c r="L74" s="32">
        <v>8</v>
      </c>
      <c r="M74" s="32">
        <v>4</v>
      </c>
      <c r="N74" s="32">
        <v>4</v>
      </c>
      <c r="O74" s="32">
        <v>2</v>
      </c>
      <c r="P74" s="32">
        <v>2</v>
      </c>
      <c r="Q74" s="32">
        <v>1</v>
      </c>
    </row>
    <row r="75" spans="1:17" ht="12.75">
      <c r="A75" s="25">
        <v>72</v>
      </c>
      <c r="B75" s="32">
        <v>72</v>
      </c>
      <c r="C75" s="32">
        <v>36</v>
      </c>
      <c r="D75" s="32">
        <v>36</v>
      </c>
      <c r="E75" s="32">
        <v>18</v>
      </c>
      <c r="F75" s="32">
        <v>4</v>
      </c>
      <c r="G75" s="32">
        <v>2</v>
      </c>
      <c r="H75" s="33">
        <v>0</v>
      </c>
      <c r="I75" s="33">
        <v>0</v>
      </c>
      <c r="J75" s="32">
        <v>16</v>
      </c>
      <c r="K75" s="32">
        <v>8</v>
      </c>
      <c r="L75" s="32">
        <v>8</v>
      </c>
      <c r="M75" s="32">
        <v>4</v>
      </c>
      <c r="N75" s="32">
        <v>4</v>
      </c>
      <c r="O75" s="32">
        <v>2</v>
      </c>
      <c r="P75" s="32">
        <v>2</v>
      </c>
      <c r="Q75" s="32">
        <v>1</v>
      </c>
    </row>
    <row r="76" spans="1:17" ht="12.75">
      <c r="A76" s="25">
        <v>73</v>
      </c>
      <c r="B76" s="32">
        <v>73</v>
      </c>
      <c r="C76" s="32">
        <v>37</v>
      </c>
      <c r="D76" s="32">
        <v>37</v>
      </c>
      <c r="E76" s="32">
        <v>19</v>
      </c>
      <c r="F76" s="32">
        <v>6</v>
      </c>
      <c r="G76" s="32">
        <v>3</v>
      </c>
      <c r="H76" s="33">
        <v>0</v>
      </c>
      <c r="I76" s="33">
        <v>0</v>
      </c>
      <c r="J76" s="32">
        <v>16</v>
      </c>
      <c r="K76" s="32">
        <v>8</v>
      </c>
      <c r="L76" s="32">
        <v>8</v>
      </c>
      <c r="M76" s="32">
        <v>4</v>
      </c>
      <c r="N76" s="32">
        <v>4</v>
      </c>
      <c r="O76" s="32">
        <v>2</v>
      </c>
      <c r="P76" s="32">
        <v>2</v>
      </c>
      <c r="Q76" s="32">
        <v>1</v>
      </c>
    </row>
    <row r="77" spans="1:17" ht="12.75">
      <c r="A77" s="25">
        <v>74</v>
      </c>
      <c r="B77" s="32">
        <v>74</v>
      </c>
      <c r="C77" s="32">
        <v>37</v>
      </c>
      <c r="D77" s="32">
        <v>37</v>
      </c>
      <c r="E77" s="32">
        <v>19</v>
      </c>
      <c r="F77" s="32">
        <v>6</v>
      </c>
      <c r="G77" s="32">
        <v>3</v>
      </c>
      <c r="H77" s="33">
        <v>0</v>
      </c>
      <c r="I77" s="33">
        <v>0</v>
      </c>
      <c r="J77" s="32">
        <v>16</v>
      </c>
      <c r="K77" s="32">
        <v>8</v>
      </c>
      <c r="L77" s="32">
        <v>8</v>
      </c>
      <c r="M77" s="32">
        <v>4</v>
      </c>
      <c r="N77" s="32">
        <v>4</v>
      </c>
      <c r="O77" s="32">
        <v>2</v>
      </c>
      <c r="P77" s="32">
        <v>2</v>
      </c>
      <c r="Q77" s="32">
        <v>1</v>
      </c>
    </row>
    <row r="78" spans="1:17" ht="12.75">
      <c r="A78" s="25">
        <v>75</v>
      </c>
      <c r="B78" s="32">
        <v>75</v>
      </c>
      <c r="C78" s="32">
        <v>38</v>
      </c>
      <c r="D78" s="32">
        <v>38</v>
      </c>
      <c r="E78" s="32">
        <v>19</v>
      </c>
      <c r="F78" s="32">
        <v>6</v>
      </c>
      <c r="G78" s="32">
        <v>3</v>
      </c>
      <c r="H78" s="33">
        <v>0</v>
      </c>
      <c r="I78" s="33">
        <v>0</v>
      </c>
      <c r="J78" s="32">
        <v>16</v>
      </c>
      <c r="K78" s="32">
        <v>8</v>
      </c>
      <c r="L78" s="32">
        <v>8</v>
      </c>
      <c r="M78" s="32">
        <v>4</v>
      </c>
      <c r="N78" s="32">
        <v>4</v>
      </c>
      <c r="O78" s="32">
        <v>2</v>
      </c>
      <c r="P78" s="32">
        <v>2</v>
      </c>
      <c r="Q78" s="32">
        <v>1</v>
      </c>
    </row>
    <row r="79" spans="1:17" ht="12.75">
      <c r="A79" s="25">
        <v>76</v>
      </c>
      <c r="B79" s="32">
        <v>76</v>
      </c>
      <c r="C79" s="32">
        <v>38</v>
      </c>
      <c r="D79" s="32">
        <v>38</v>
      </c>
      <c r="E79" s="32">
        <v>19</v>
      </c>
      <c r="F79" s="32">
        <v>6</v>
      </c>
      <c r="G79" s="32">
        <v>3</v>
      </c>
      <c r="H79" s="33">
        <v>0</v>
      </c>
      <c r="I79" s="33">
        <v>0</v>
      </c>
      <c r="J79" s="32">
        <v>16</v>
      </c>
      <c r="K79" s="32">
        <v>8</v>
      </c>
      <c r="L79" s="32">
        <v>8</v>
      </c>
      <c r="M79" s="32">
        <v>4</v>
      </c>
      <c r="N79" s="32">
        <v>4</v>
      </c>
      <c r="O79" s="32">
        <v>2</v>
      </c>
      <c r="P79" s="32">
        <v>2</v>
      </c>
      <c r="Q79" s="32">
        <v>1</v>
      </c>
    </row>
    <row r="80" spans="1:17" ht="12.75">
      <c r="A80" s="25">
        <v>77</v>
      </c>
      <c r="B80" s="32">
        <v>77</v>
      </c>
      <c r="C80" s="32">
        <v>39</v>
      </c>
      <c r="D80" s="32">
        <v>39</v>
      </c>
      <c r="E80" s="32">
        <v>20</v>
      </c>
      <c r="F80" s="32">
        <v>8</v>
      </c>
      <c r="G80" s="32">
        <v>4</v>
      </c>
      <c r="H80" s="33">
        <v>0</v>
      </c>
      <c r="I80" s="33">
        <v>0</v>
      </c>
      <c r="J80" s="32">
        <v>16</v>
      </c>
      <c r="K80" s="32">
        <v>8</v>
      </c>
      <c r="L80" s="32">
        <v>8</v>
      </c>
      <c r="M80" s="32">
        <v>4</v>
      </c>
      <c r="N80" s="32">
        <v>4</v>
      </c>
      <c r="O80" s="32">
        <v>2</v>
      </c>
      <c r="P80" s="32">
        <v>2</v>
      </c>
      <c r="Q80" s="32">
        <v>1</v>
      </c>
    </row>
    <row r="81" spans="1:17" ht="12.75">
      <c r="A81" s="25">
        <v>78</v>
      </c>
      <c r="B81" s="32">
        <v>78</v>
      </c>
      <c r="C81" s="32">
        <v>39</v>
      </c>
      <c r="D81" s="32">
        <v>39</v>
      </c>
      <c r="E81" s="32">
        <v>20</v>
      </c>
      <c r="F81" s="32">
        <v>8</v>
      </c>
      <c r="G81" s="32">
        <v>4</v>
      </c>
      <c r="H81" s="33">
        <v>0</v>
      </c>
      <c r="I81" s="33">
        <v>0</v>
      </c>
      <c r="J81" s="32">
        <v>16</v>
      </c>
      <c r="K81" s="32">
        <v>8</v>
      </c>
      <c r="L81" s="32">
        <v>8</v>
      </c>
      <c r="M81" s="32">
        <v>4</v>
      </c>
      <c r="N81" s="32">
        <v>4</v>
      </c>
      <c r="O81" s="32">
        <v>2</v>
      </c>
      <c r="P81" s="32">
        <v>2</v>
      </c>
      <c r="Q81" s="32">
        <v>1</v>
      </c>
    </row>
    <row r="82" spans="1:17" ht="12.75">
      <c r="A82" s="25">
        <v>79</v>
      </c>
      <c r="B82" s="32">
        <v>79</v>
      </c>
      <c r="C82" s="32">
        <v>40</v>
      </c>
      <c r="D82" s="32">
        <v>40</v>
      </c>
      <c r="E82" s="32">
        <v>20</v>
      </c>
      <c r="F82" s="32">
        <v>8</v>
      </c>
      <c r="G82" s="32">
        <v>4</v>
      </c>
      <c r="H82" s="33">
        <v>0</v>
      </c>
      <c r="I82" s="33">
        <v>0</v>
      </c>
      <c r="J82" s="32">
        <v>16</v>
      </c>
      <c r="K82" s="32">
        <v>8</v>
      </c>
      <c r="L82" s="32">
        <v>8</v>
      </c>
      <c r="M82" s="32">
        <v>4</v>
      </c>
      <c r="N82" s="32">
        <v>4</v>
      </c>
      <c r="O82" s="32">
        <v>2</v>
      </c>
      <c r="P82" s="32">
        <v>2</v>
      </c>
      <c r="Q82" s="32">
        <v>1</v>
      </c>
    </row>
    <row r="83" spans="1:17" ht="12.75">
      <c r="A83" s="25">
        <v>80</v>
      </c>
      <c r="B83" s="32">
        <v>80</v>
      </c>
      <c r="C83" s="32">
        <v>40</v>
      </c>
      <c r="D83" s="32">
        <v>40</v>
      </c>
      <c r="E83" s="32">
        <v>20</v>
      </c>
      <c r="F83" s="32">
        <v>8</v>
      </c>
      <c r="G83" s="32">
        <v>4</v>
      </c>
      <c r="H83" s="33">
        <v>0</v>
      </c>
      <c r="I83" s="33">
        <v>0</v>
      </c>
      <c r="J83" s="32">
        <v>16</v>
      </c>
      <c r="K83" s="32">
        <v>8</v>
      </c>
      <c r="L83" s="32">
        <v>8</v>
      </c>
      <c r="M83" s="32">
        <v>4</v>
      </c>
      <c r="N83" s="32">
        <v>4</v>
      </c>
      <c r="O83" s="32">
        <v>2</v>
      </c>
      <c r="P83" s="32">
        <v>2</v>
      </c>
      <c r="Q83" s="32">
        <v>1</v>
      </c>
    </row>
    <row r="84" spans="1:17" ht="12.75">
      <c r="A84" s="25">
        <v>81</v>
      </c>
      <c r="B84" s="32">
        <v>81</v>
      </c>
      <c r="C84" s="32">
        <v>41</v>
      </c>
      <c r="D84" s="32">
        <v>41</v>
      </c>
      <c r="E84" s="32">
        <v>21</v>
      </c>
      <c r="F84" s="32">
        <v>10</v>
      </c>
      <c r="G84" s="32">
        <v>5</v>
      </c>
      <c r="H84" s="33">
        <v>0</v>
      </c>
      <c r="I84" s="33">
        <v>0</v>
      </c>
      <c r="J84" s="32">
        <v>16</v>
      </c>
      <c r="K84" s="32">
        <v>8</v>
      </c>
      <c r="L84" s="32">
        <v>8</v>
      </c>
      <c r="M84" s="32">
        <v>4</v>
      </c>
      <c r="N84" s="32">
        <v>4</v>
      </c>
      <c r="O84" s="32">
        <v>2</v>
      </c>
      <c r="P84" s="32">
        <v>2</v>
      </c>
      <c r="Q84" s="32">
        <v>1</v>
      </c>
    </row>
    <row r="85" spans="1:17" ht="12.75">
      <c r="A85" s="25">
        <v>82</v>
      </c>
      <c r="B85" s="32">
        <v>82</v>
      </c>
      <c r="C85" s="32">
        <v>41</v>
      </c>
      <c r="D85" s="32">
        <v>41</v>
      </c>
      <c r="E85" s="32">
        <v>21</v>
      </c>
      <c r="F85" s="32">
        <v>10</v>
      </c>
      <c r="G85" s="32">
        <v>5</v>
      </c>
      <c r="H85" s="33">
        <v>0</v>
      </c>
      <c r="I85" s="33">
        <v>0</v>
      </c>
      <c r="J85" s="32">
        <v>16</v>
      </c>
      <c r="K85" s="32">
        <v>8</v>
      </c>
      <c r="L85" s="32">
        <v>8</v>
      </c>
      <c r="M85" s="32">
        <v>4</v>
      </c>
      <c r="N85" s="32">
        <v>4</v>
      </c>
      <c r="O85" s="32">
        <v>2</v>
      </c>
      <c r="P85" s="32">
        <v>2</v>
      </c>
      <c r="Q85" s="32">
        <v>1</v>
      </c>
    </row>
    <row r="86" spans="1:17" ht="12.75">
      <c r="A86" s="25">
        <v>83</v>
      </c>
      <c r="B86" s="32">
        <v>83</v>
      </c>
      <c r="C86" s="32">
        <v>42</v>
      </c>
      <c r="D86" s="32">
        <v>42</v>
      </c>
      <c r="E86" s="32">
        <v>21</v>
      </c>
      <c r="F86" s="32">
        <v>10</v>
      </c>
      <c r="G86" s="32">
        <v>5</v>
      </c>
      <c r="H86" s="33">
        <v>0</v>
      </c>
      <c r="I86" s="33">
        <v>0</v>
      </c>
      <c r="J86" s="32">
        <v>16</v>
      </c>
      <c r="K86" s="32">
        <v>8</v>
      </c>
      <c r="L86" s="32">
        <v>8</v>
      </c>
      <c r="M86" s="32">
        <v>4</v>
      </c>
      <c r="N86" s="32">
        <v>4</v>
      </c>
      <c r="O86" s="32">
        <v>2</v>
      </c>
      <c r="P86" s="32">
        <v>2</v>
      </c>
      <c r="Q86" s="32">
        <v>1</v>
      </c>
    </row>
    <row r="87" spans="1:17" ht="12.75">
      <c r="A87" s="25">
        <v>84</v>
      </c>
      <c r="B87" s="32">
        <v>84</v>
      </c>
      <c r="C87" s="32">
        <v>42</v>
      </c>
      <c r="D87" s="32">
        <v>42</v>
      </c>
      <c r="E87" s="32">
        <v>21</v>
      </c>
      <c r="F87" s="32">
        <v>10</v>
      </c>
      <c r="G87" s="32">
        <v>5</v>
      </c>
      <c r="H87" s="33">
        <v>0</v>
      </c>
      <c r="I87" s="33">
        <v>0</v>
      </c>
      <c r="J87" s="32">
        <v>16</v>
      </c>
      <c r="K87" s="32">
        <v>8</v>
      </c>
      <c r="L87" s="32">
        <v>8</v>
      </c>
      <c r="M87" s="32">
        <v>4</v>
      </c>
      <c r="N87" s="32">
        <v>4</v>
      </c>
      <c r="O87" s="32">
        <v>2</v>
      </c>
      <c r="P87" s="32">
        <v>2</v>
      </c>
      <c r="Q87" s="32">
        <v>1</v>
      </c>
    </row>
    <row r="88" spans="1:17" ht="12.75">
      <c r="A88" s="25">
        <v>85</v>
      </c>
      <c r="B88" s="32">
        <v>85</v>
      </c>
      <c r="C88" s="32">
        <v>43</v>
      </c>
      <c r="D88" s="32">
        <v>43</v>
      </c>
      <c r="E88" s="32">
        <v>22</v>
      </c>
      <c r="F88" s="32">
        <v>12</v>
      </c>
      <c r="G88" s="32">
        <v>6</v>
      </c>
      <c r="H88" s="33">
        <v>0</v>
      </c>
      <c r="I88" s="33">
        <v>0</v>
      </c>
      <c r="J88" s="32">
        <v>16</v>
      </c>
      <c r="K88" s="32">
        <v>8</v>
      </c>
      <c r="L88" s="32">
        <v>8</v>
      </c>
      <c r="M88" s="32">
        <v>4</v>
      </c>
      <c r="N88" s="32">
        <v>4</v>
      </c>
      <c r="O88" s="32">
        <v>2</v>
      </c>
      <c r="P88" s="32">
        <v>2</v>
      </c>
      <c r="Q88" s="32">
        <v>1</v>
      </c>
    </row>
    <row r="89" spans="1:17" ht="12.75">
      <c r="A89" s="25">
        <v>86</v>
      </c>
      <c r="B89" s="32">
        <v>86</v>
      </c>
      <c r="C89" s="32">
        <v>43</v>
      </c>
      <c r="D89" s="32">
        <v>43</v>
      </c>
      <c r="E89" s="32">
        <v>22</v>
      </c>
      <c r="F89" s="32">
        <v>12</v>
      </c>
      <c r="G89" s="32">
        <v>6</v>
      </c>
      <c r="H89" s="33">
        <v>0</v>
      </c>
      <c r="I89" s="33">
        <v>0</v>
      </c>
      <c r="J89" s="32">
        <v>16</v>
      </c>
      <c r="K89" s="32">
        <v>8</v>
      </c>
      <c r="L89" s="32">
        <v>8</v>
      </c>
      <c r="M89" s="32">
        <v>4</v>
      </c>
      <c r="N89" s="32">
        <v>4</v>
      </c>
      <c r="O89" s="32">
        <v>2</v>
      </c>
      <c r="P89" s="32">
        <v>2</v>
      </c>
      <c r="Q89" s="32">
        <v>1</v>
      </c>
    </row>
    <row r="90" spans="1:17" ht="12.75">
      <c r="A90" s="25">
        <v>87</v>
      </c>
      <c r="B90" s="32">
        <v>87</v>
      </c>
      <c r="C90" s="32">
        <v>44</v>
      </c>
      <c r="D90" s="32">
        <v>44</v>
      </c>
      <c r="E90" s="32">
        <v>22</v>
      </c>
      <c r="F90" s="32">
        <v>12</v>
      </c>
      <c r="G90" s="32">
        <v>6</v>
      </c>
      <c r="H90" s="33">
        <v>0</v>
      </c>
      <c r="I90" s="33">
        <v>0</v>
      </c>
      <c r="J90" s="32">
        <v>16</v>
      </c>
      <c r="K90" s="32">
        <v>8</v>
      </c>
      <c r="L90" s="32">
        <v>8</v>
      </c>
      <c r="M90" s="32">
        <v>4</v>
      </c>
      <c r="N90" s="32">
        <v>4</v>
      </c>
      <c r="O90" s="32">
        <v>2</v>
      </c>
      <c r="P90" s="32">
        <v>2</v>
      </c>
      <c r="Q90" s="32">
        <v>1</v>
      </c>
    </row>
    <row r="91" spans="1:17" ht="12.75">
      <c r="A91" s="25">
        <v>88</v>
      </c>
      <c r="B91" s="32">
        <v>88</v>
      </c>
      <c r="C91" s="32">
        <v>44</v>
      </c>
      <c r="D91" s="32">
        <v>44</v>
      </c>
      <c r="E91" s="32">
        <v>22</v>
      </c>
      <c r="F91" s="32">
        <v>12</v>
      </c>
      <c r="G91" s="32">
        <v>6</v>
      </c>
      <c r="H91" s="33">
        <v>0</v>
      </c>
      <c r="I91" s="33">
        <v>0</v>
      </c>
      <c r="J91" s="32">
        <v>16</v>
      </c>
      <c r="K91" s="32">
        <v>8</v>
      </c>
      <c r="L91" s="32">
        <v>8</v>
      </c>
      <c r="M91" s="32">
        <v>4</v>
      </c>
      <c r="N91" s="32">
        <v>4</v>
      </c>
      <c r="O91" s="32">
        <v>2</v>
      </c>
      <c r="P91" s="32">
        <v>2</v>
      </c>
      <c r="Q91" s="32">
        <v>1</v>
      </c>
    </row>
    <row r="92" spans="1:17" ht="12.75">
      <c r="A92" s="25">
        <v>89</v>
      </c>
      <c r="B92" s="32">
        <v>89</v>
      </c>
      <c r="C92" s="32">
        <v>45</v>
      </c>
      <c r="D92" s="32">
        <v>45</v>
      </c>
      <c r="E92" s="32">
        <v>23</v>
      </c>
      <c r="F92" s="32">
        <v>14</v>
      </c>
      <c r="G92" s="32">
        <v>7</v>
      </c>
      <c r="H92" s="33">
        <v>0</v>
      </c>
      <c r="I92" s="33">
        <v>0</v>
      </c>
      <c r="J92" s="32">
        <v>16</v>
      </c>
      <c r="K92" s="32">
        <v>8</v>
      </c>
      <c r="L92" s="32">
        <v>8</v>
      </c>
      <c r="M92" s="32">
        <v>4</v>
      </c>
      <c r="N92" s="32">
        <v>4</v>
      </c>
      <c r="O92" s="32">
        <v>2</v>
      </c>
      <c r="P92" s="32">
        <v>2</v>
      </c>
      <c r="Q92" s="32">
        <v>1</v>
      </c>
    </row>
    <row r="93" spans="1:17" ht="12.75">
      <c r="A93" s="25">
        <v>90</v>
      </c>
      <c r="B93" s="32">
        <v>90</v>
      </c>
      <c r="C93" s="32">
        <v>45</v>
      </c>
      <c r="D93" s="32">
        <v>45</v>
      </c>
      <c r="E93" s="32">
        <v>23</v>
      </c>
      <c r="F93" s="32">
        <v>14</v>
      </c>
      <c r="G93" s="32">
        <v>7</v>
      </c>
      <c r="H93" s="33">
        <v>0</v>
      </c>
      <c r="I93" s="33">
        <v>0</v>
      </c>
      <c r="J93" s="32">
        <v>16</v>
      </c>
      <c r="K93" s="32">
        <v>8</v>
      </c>
      <c r="L93" s="32">
        <v>8</v>
      </c>
      <c r="M93" s="32">
        <v>4</v>
      </c>
      <c r="N93" s="32">
        <v>4</v>
      </c>
      <c r="O93" s="32">
        <v>2</v>
      </c>
      <c r="P93" s="32">
        <v>2</v>
      </c>
      <c r="Q93" s="32">
        <v>1</v>
      </c>
    </row>
    <row r="94" spans="1:17" ht="12.75">
      <c r="A94" s="25">
        <v>91</v>
      </c>
      <c r="B94" s="32">
        <v>91</v>
      </c>
      <c r="C94" s="32">
        <v>46</v>
      </c>
      <c r="D94" s="32">
        <v>46</v>
      </c>
      <c r="E94" s="32">
        <v>23</v>
      </c>
      <c r="F94" s="32">
        <v>14</v>
      </c>
      <c r="G94" s="32">
        <v>7</v>
      </c>
      <c r="H94" s="33">
        <v>0</v>
      </c>
      <c r="I94" s="33">
        <v>0</v>
      </c>
      <c r="J94" s="32">
        <v>16</v>
      </c>
      <c r="K94" s="32">
        <v>8</v>
      </c>
      <c r="L94" s="32">
        <v>8</v>
      </c>
      <c r="M94" s="32">
        <v>4</v>
      </c>
      <c r="N94" s="32">
        <v>4</v>
      </c>
      <c r="O94" s="32">
        <v>2</v>
      </c>
      <c r="P94" s="32">
        <v>2</v>
      </c>
      <c r="Q94" s="32">
        <v>1</v>
      </c>
    </row>
    <row r="95" spans="1:17" ht="12.75">
      <c r="A95" s="25">
        <v>92</v>
      </c>
      <c r="B95" s="32">
        <v>92</v>
      </c>
      <c r="C95" s="32">
        <v>46</v>
      </c>
      <c r="D95" s="32">
        <v>46</v>
      </c>
      <c r="E95" s="32">
        <v>23</v>
      </c>
      <c r="F95" s="32">
        <v>14</v>
      </c>
      <c r="G95" s="32">
        <v>7</v>
      </c>
      <c r="H95" s="33">
        <v>0</v>
      </c>
      <c r="I95" s="33">
        <v>0</v>
      </c>
      <c r="J95" s="32">
        <v>16</v>
      </c>
      <c r="K95" s="32">
        <v>8</v>
      </c>
      <c r="L95" s="32">
        <v>8</v>
      </c>
      <c r="M95" s="32">
        <v>4</v>
      </c>
      <c r="N95" s="32">
        <v>4</v>
      </c>
      <c r="O95" s="32">
        <v>2</v>
      </c>
      <c r="P95" s="32">
        <v>2</v>
      </c>
      <c r="Q95" s="32">
        <v>1</v>
      </c>
    </row>
    <row r="96" spans="1:17" ht="12.75">
      <c r="A96" s="25">
        <v>93</v>
      </c>
      <c r="B96" s="32">
        <v>93</v>
      </c>
      <c r="C96" s="32">
        <v>47</v>
      </c>
      <c r="D96" s="32">
        <v>47</v>
      </c>
      <c r="E96" s="32">
        <v>24</v>
      </c>
      <c r="F96" s="32">
        <v>16</v>
      </c>
      <c r="G96" s="32">
        <v>8</v>
      </c>
      <c r="H96" s="33">
        <v>0</v>
      </c>
      <c r="I96" s="33">
        <v>0</v>
      </c>
      <c r="J96" s="32">
        <v>16</v>
      </c>
      <c r="K96" s="32">
        <v>8</v>
      </c>
      <c r="L96" s="32">
        <v>8</v>
      </c>
      <c r="M96" s="32">
        <v>4</v>
      </c>
      <c r="N96" s="32">
        <v>4</v>
      </c>
      <c r="O96" s="32">
        <v>2</v>
      </c>
      <c r="P96" s="32">
        <v>2</v>
      </c>
      <c r="Q96" s="32">
        <v>1</v>
      </c>
    </row>
    <row r="97" spans="1:17" ht="12.75">
      <c r="A97" s="25">
        <v>94</v>
      </c>
      <c r="B97" s="32">
        <v>94</v>
      </c>
      <c r="C97" s="32">
        <v>47</v>
      </c>
      <c r="D97" s="32">
        <v>47</v>
      </c>
      <c r="E97" s="32">
        <v>24</v>
      </c>
      <c r="F97" s="32">
        <v>16</v>
      </c>
      <c r="G97" s="32">
        <v>8</v>
      </c>
      <c r="H97" s="33">
        <v>0</v>
      </c>
      <c r="I97" s="33">
        <v>0</v>
      </c>
      <c r="J97" s="32">
        <v>16</v>
      </c>
      <c r="K97" s="32">
        <v>8</v>
      </c>
      <c r="L97" s="32">
        <v>8</v>
      </c>
      <c r="M97" s="32">
        <v>4</v>
      </c>
      <c r="N97" s="32">
        <v>4</v>
      </c>
      <c r="O97" s="32">
        <v>2</v>
      </c>
      <c r="P97" s="32">
        <v>2</v>
      </c>
      <c r="Q97" s="32">
        <v>1</v>
      </c>
    </row>
    <row r="98" spans="1:17" ht="12.75">
      <c r="A98" s="25">
        <v>95</v>
      </c>
      <c r="B98" s="32">
        <v>95</v>
      </c>
      <c r="C98" s="32">
        <v>48</v>
      </c>
      <c r="D98" s="32">
        <v>48</v>
      </c>
      <c r="E98" s="32">
        <v>24</v>
      </c>
      <c r="F98" s="32">
        <v>16</v>
      </c>
      <c r="G98" s="32">
        <v>8</v>
      </c>
      <c r="H98" s="33">
        <v>0</v>
      </c>
      <c r="I98" s="33">
        <v>0</v>
      </c>
      <c r="J98" s="32">
        <v>16</v>
      </c>
      <c r="K98" s="32">
        <v>8</v>
      </c>
      <c r="L98" s="32">
        <v>8</v>
      </c>
      <c r="M98" s="32">
        <v>4</v>
      </c>
      <c r="N98" s="32">
        <v>4</v>
      </c>
      <c r="O98" s="32">
        <v>2</v>
      </c>
      <c r="P98" s="32">
        <v>2</v>
      </c>
      <c r="Q98" s="32">
        <v>1</v>
      </c>
    </row>
    <row r="99" spans="1:17" ht="12.75">
      <c r="A99" s="25">
        <v>96</v>
      </c>
      <c r="B99" s="32">
        <v>96</v>
      </c>
      <c r="C99" s="32">
        <v>48</v>
      </c>
      <c r="D99" s="32">
        <v>48</v>
      </c>
      <c r="E99" s="32">
        <v>24</v>
      </c>
      <c r="F99" s="32">
        <v>16</v>
      </c>
      <c r="G99" s="32">
        <v>8</v>
      </c>
      <c r="H99" s="33">
        <v>0</v>
      </c>
      <c r="I99" s="33">
        <v>0</v>
      </c>
      <c r="J99" s="32">
        <v>16</v>
      </c>
      <c r="K99" s="32">
        <v>8</v>
      </c>
      <c r="L99" s="32">
        <v>8</v>
      </c>
      <c r="M99" s="32">
        <v>4</v>
      </c>
      <c r="N99" s="32">
        <v>4</v>
      </c>
      <c r="O99" s="32">
        <v>2</v>
      </c>
      <c r="P99" s="32">
        <v>2</v>
      </c>
      <c r="Q99" s="32">
        <v>1</v>
      </c>
    </row>
    <row r="100" spans="1:17" ht="12.75">
      <c r="A100" s="25">
        <v>97</v>
      </c>
      <c r="B100" s="32">
        <v>97</v>
      </c>
      <c r="C100" s="32">
        <v>49</v>
      </c>
      <c r="D100" s="32">
        <v>49</v>
      </c>
      <c r="E100" s="32">
        <v>25</v>
      </c>
      <c r="F100" s="32">
        <v>18</v>
      </c>
      <c r="G100" s="32">
        <v>9</v>
      </c>
      <c r="H100" s="33">
        <v>0</v>
      </c>
      <c r="I100" s="33">
        <v>0</v>
      </c>
      <c r="J100" s="32">
        <v>16</v>
      </c>
      <c r="K100" s="32">
        <v>8</v>
      </c>
      <c r="L100" s="32">
        <v>8</v>
      </c>
      <c r="M100" s="32">
        <v>4</v>
      </c>
      <c r="N100" s="32">
        <v>4</v>
      </c>
      <c r="O100" s="32">
        <v>2</v>
      </c>
      <c r="P100" s="32">
        <v>2</v>
      </c>
      <c r="Q100" s="32">
        <v>1</v>
      </c>
    </row>
    <row r="101" spans="1:17" ht="12.75">
      <c r="A101" s="25">
        <v>98</v>
      </c>
      <c r="B101" s="32">
        <v>98</v>
      </c>
      <c r="C101" s="32">
        <v>49</v>
      </c>
      <c r="D101" s="32">
        <v>49</v>
      </c>
      <c r="E101" s="32">
        <v>25</v>
      </c>
      <c r="F101" s="32">
        <v>18</v>
      </c>
      <c r="G101" s="32">
        <v>9</v>
      </c>
      <c r="H101" s="33">
        <v>0</v>
      </c>
      <c r="I101" s="33">
        <v>0</v>
      </c>
      <c r="J101" s="32">
        <v>16</v>
      </c>
      <c r="K101" s="32">
        <v>8</v>
      </c>
      <c r="L101" s="32">
        <v>8</v>
      </c>
      <c r="M101" s="32">
        <v>4</v>
      </c>
      <c r="N101" s="32">
        <v>4</v>
      </c>
      <c r="O101" s="32">
        <v>2</v>
      </c>
      <c r="P101" s="32">
        <v>2</v>
      </c>
      <c r="Q101" s="32">
        <v>1</v>
      </c>
    </row>
    <row r="102" spans="1:17" ht="12.75">
      <c r="A102" s="25">
        <v>99</v>
      </c>
      <c r="B102" s="32">
        <v>99</v>
      </c>
      <c r="C102" s="32">
        <v>50</v>
      </c>
      <c r="D102" s="32">
        <v>50</v>
      </c>
      <c r="E102" s="32">
        <v>25</v>
      </c>
      <c r="F102" s="32">
        <v>18</v>
      </c>
      <c r="G102" s="32">
        <v>9</v>
      </c>
      <c r="H102" s="33">
        <v>0</v>
      </c>
      <c r="I102" s="33">
        <v>0</v>
      </c>
      <c r="J102" s="32">
        <v>16</v>
      </c>
      <c r="K102" s="32">
        <v>8</v>
      </c>
      <c r="L102" s="32">
        <v>8</v>
      </c>
      <c r="M102" s="32">
        <v>4</v>
      </c>
      <c r="N102" s="32">
        <v>4</v>
      </c>
      <c r="O102" s="32">
        <v>2</v>
      </c>
      <c r="P102" s="32">
        <v>2</v>
      </c>
      <c r="Q102" s="32">
        <v>1</v>
      </c>
    </row>
    <row r="103" spans="1:17" ht="12.75">
      <c r="A103" s="25">
        <v>100</v>
      </c>
      <c r="B103" s="32">
        <v>100</v>
      </c>
      <c r="C103" s="32">
        <v>50</v>
      </c>
      <c r="D103" s="32">
        <v>50</v>
      </c>
      <c r="E103" s="32">
        <v>25</v>
      </c>
      <c r="F103" s="32">
        <v>18</v>
      </c>
      <c r="G103" s="32">
        <v>9</v>
      </c>
      <c r="H103" s="33">
        <v>0</v>
      </c>
      <c r="I103" s="33">
        <v>0</v>
      </c>
      <c r="J103" s="32">
        <v>16</v>
      </c>
      <c r="K103" s="32">
        <v>8</v>
      </c>
      <c r="L103" s="32">
        <v>8</v>
      </c>
      <c r="M103" s="32">
        <v>4</v>
      </c>
      <c r="N103" s="32">
        <v>4</v>
      </c>
      <c r="O103" s="32">
        <v>2</v>
      </c>
      <c r="P103" s="32">
        <v>2</v>
      </c>
      <c r="Q103" s="32">
        <v>1</v>
      </c>
    </row>
    <row r="104" spans="1:17" ht="12.75">
      <c r="A104" s="25">
        <v>101</v>
      </c>
      <c r="B104" s="32">
        <v>101</v>
      </c>
      <c r="C104" s="32">
        <v>51</v>
      </c>
      <c r="D104" s="32">
        <v>51</v>
      </c>
      <c r="E104" s="32">
        <v>26</v>
      </c>
      <c r="F104" s="32">
        <v>20</v>
      </c>
      <c r="G104" s="32">
        <v>10</v>
      </c>
      <c r="H104" s="33">
        <v>0</v>
      </c>
      <c r="I104" s="33">
        <v>0</v>
      </c>
      <c r="J104" s="32">
        <v>16</v>
      </c>
      <c r="K104" s="32">
        <v>8</v>
      </c>
      <c r="L104" s="32">
        <v>8</v>
      </c>
      <c r="M104" s="32">
        <v>4</v>
      </c>
      <c r="N104" s="32">
        <v>4</v>
      </c>
      <c r="O104" s="32">
        <v>2</v>
      </c>
      <c r="P104" s="32">
        <v>2</v>
      </c>
      <c r="Q104" s="32">
        <v>1</v>
      </c>
    </row>
    <row r="105" spans="1:17" ht="12.75">
      <c r="A105" s="25">
        <v>102</v>
      </c>
      <c r="B105" s="32">
        <v>102</v>
      </c>
      <c r="C105" s="32">
        <v>51</v>
      </c>
      <c r="D105" s="32">
        <v>51</v>
      </c>
      <c r="E105" s="32">
        <v>26</v>
      </c>
      <c r="F105" s="32">
        <v>20</v>
      </c>
      <c r="G105" s="32">
        <v>10</v>
      </c>
      <c r="H105" s="33">
        <v>0</v>
      </c>
      <c r="I105" s="33">
        <v>0</v>
      </c>
      <c r="J105" s="32">
        <v>16</v>
      </c>
      <c r="K105" s="32">
        <v>8</v>
      </c>
      <c r="L105" s="32">
        <v>8</v>
      </c>
      <c r="M105" s="32">
        <v>4</v>
      </c>
      <c r="N105" s="32">
        <v>4</v>
      </c>
      <c r="O105" s="32">
        <v>2</v>
      </c>
      <c r="P105" s="32">
        <v>2</v>
      </c>
      <c r="Q105" s="32">
        <v>1</v>
      </c>
    </row>
    <row r="106" spans="1:17" ht="12.75">
      <c r="A106" s="25">
        <v>103</v>
      </c>
      <c r="B106" s="32">
        <v>103</v>
      </c>
      <c r="C106" s="32">
        <v>52</v>
      </c>
      <c r="D106" s="32">
        <v>52</v>
      </c>
      <c r="E106" s="32">
        <v>26</v>
      </c>
      <c r="F106" s="32">
        <v>20</v>
      </c>
      <c r="G106" s="32">
        <v>10</v>
      </c>
      <c r="H106" s="33">
        <v>0</v>
      </c>
      <c r="I106" s="33">
        <v>0</v>
      </c>
      <c r="J106" s="32">
        <v>16</v>
      </c>
      <c r="K106" s="32">
        <v>8</v>
      </c>
      <c r="L106" s="32">
        <v>8</v>
      </c>
      <c r="M106" s="32">
        <v>4</v>
      </c>
      <c r="N106" s="32">
        <v>4</v>
      </c>
      <c r="O106" s="32">
        <v>2</v>
      </c>
      <c r="P106" s="32">
        <v>2</v>
      </c>
      <c r="Q106" s="32">
        <v>1</v>
      </c>
    </row>
    <row r="107" spans="1:17" ht="12.75">
      <c r="A107" s="25">
        <v>104</v>
      </c>
      <c r="B107" s="32">
        <v>104</v>
      </c>
      <c r="C107" s="32">
        <v>52</v>
      </c>
      <c r="D107" s="32">
        <v>52</v>
      </c>
      <c r="E107" s="32">
        <v>26</v>
      </c>
      <c r="F107" s="32">
        <v>20</v>
      </c>
      <c r="G107" s="32">
        <v>10</v>
      </c>
      <c r="H107" s="33">
        <v>0</v>
      </c>
      <c r="I107" s="33">
        <v>0</v>
      </c>
      <c r="J107" s="32">
        <v>16</v>
      </c>
      <c r="K107" s="32">
        <v>8</v>
      </c>
      <c r="L107" s="32">
        <v>8</v>
      </c>
      <c r="M107" s="32">
        <v>4</v>
      </c>
      <c r="N107" s="32">
        <v>4</v>
      </c>
      <c r="O107" s="32">
        <v>2</v>
      </c>
      <c r="P107" s="32">
        <v>2</v>
      </c>
      <c r="Q107" s="32">
        <v>1</v>
      </c>
    </row>
    <row r="108" spans="1:17" ht="12.75">
      <c r="A108" s="25">
        <v>105</v>
      </c>
      <c r="B108" s="32">
        <v>105</v>
      </c>
      <c r="C108" s="32">
        <v>53</v>
      </c>
      <c r="D108" s="32">
        <v>53</v>
      </c>
      <c r="E108" s="32">
        <v>27</v>
      </c>
      <c r="F108" s="32">
        <v>22</v>
      </c>
      <c r="G108" s="32">
        <v>11</v>
      </c>
      <c r="H108" s="33">
        <v>0</v>
      </c>
      <c r="I108" s="33">
        <v>0</v>
      </c>
      <c r="J108" s="32">
        <v>16</v>
      </c>
      <c r="K108" s="32">
        <v>8</v>
      </c>
      <c r="L108" s="32">
        <v>8</v>
      </c>
      <c r="M108" s="32">
        <v>4</v>
      </c>
      <c r="N108" s="32">
        <v>4</v>
      </c>
      <c r="O108" s="32">
        <v>2</v>
      </c>
      <c r="P108" s="32">
        <v>2</v>
      </c>
      <c r="Q108" s="32">
        <v>1</v>
      </c>
    </row>
    <row r="109" spans="1:17" ht="12.75">
      <c r="A109" s="25">
        <v>106</v>
      </c>
      <c r="B109" s="32">
        <v>106</v>
      </c>
      <c r="C109" s="32">
        <v>53</v>
      </c>
      <c r="D109" s="32">
        <v>53</v>
      </c>
      <c r="E109" s="32">
        <v>27</v>
      </c>
      <c r="F109" s="32">
        <v>22</v>
      </c>
      <c r="G109" s="32">
        <v>11</v>
      </c>
      <c r="H109" s="33">
        <v>0</v>
      </c>
      <c r="I109" s="33">
        <v>0</v>
      </c>
      <c r="J109" s="32">
        <v>16</v>
      </c>
      <c r="K109" s="32">
        <v>8</v>
      </c>
      <c r="L109" s="32">
        <v>8</v>
      </c>
      <c r="M109" s="32">
        <v>4</v>
      </c>
      <c r="N109" s="32">
        <v>4</v>
      </c>
      <c r="O109" s="32">
        <v>2</v>
      </c>
      <c r="P109" s="32">
        <v>2</v>
      </c>
      <c r="Q109" s="32">
        <v>1</v>
      </c>
    </row>
    <row r="110" spans="1:17" ht="12.75">
      <c r="A110" s="25">
        <v>107</v>
      </c>
      <c r="B110" s="32">
        <v>107</v>
      </c>
      <c r="C110" s="32">
        <v>54</v>
      </c>
      <c r="D110" s="32">
        <v>54</v>
      </c>
      <c r="E110" s="32">
        <v>27</v>
      </c>
      <c r="F110" s="32">
        <v>22</v>
      </c>
      <c r="G110" s="32">
        <v>11</v>
      </c>
      <c r="H110" s="33">
        <v>0</v>
      </c>
      <c r="I110" s="33">
        <v>0</v>
      </c>
      <c r="J110" s="32">
        <v>16</v>
      </c>
      <c r="K110" s="32">
        <v>8</v>
      </c>
      <c r="L110" s="32">
        <v>8</v>
      </c>
      <c r="M110" s="32">
        <v>4</v>
      </c>
      <c r="N110" s="32">
        <v>4</v>
      </c>
      <c r="O110" s="32">
        <v>2</v>
      </c>
      <c r="P110" s="32">
        <v>2</v>
      </c>
      <c r="Q110" s="32">
        <v>1</v>
      </c>
    </row>
    <row r="111" spans="1:17" ht="12.75">
      <c r="A111" s="25">
        <v>108</v>
      </c>
      <c r="B111" s="32">
        <v>108</v>
      </c>
      <c r="C111" s="32">
        <v>54</v>
      </c>
      <c r="D111" s="32">
        <v>54</v>
      </c>
      <c r="E111" s="32">
        <v>27</v>
      </c>
      <c r="F111" s="32">
        <v>22</v>
      </c>
      <c r="G111" s="32">
        <v>11</v>
      </c>
      <c r="H111" s="33">
        <v>0</v>
      </c>
      <c r="I111" s="33">
        <v>0</v>
      </c>
      <c r="J111" s="32">
        <v>16</v>
      </c>
      <c r="K111" s="32">
        <v>8</v>
      </c>
      <c r="L111" s="32">
        <v>8</v>
      </c>
      <c r="M111" s="32">
        <v>4</v>
      </c>
      <c r="N111" s="32">
        <v>4</v>
      </c>
      <c r="O111" s="32">
        <v>2</v>
      </c>
      <c r="P111" s="32">
        <v>2</v>
      </c>
      <c r="Q111" s="32">
        <v>1</v>
      </c>
    </row>
    <row r="112" spans="1:17" ht="12.75">
      <c r="A112" s="25">
        <v>109</v>
      </c>
      <c r="B112" s="32">
        <v>109</v>
      </c>
      <c r="C112" s="32">
        <v>55</v>
      </c>
      <c r="D112" s="32">
        <v>55</v>
      </c>
      <c r="E112" s="32">
        <v>28</v>
      </c>
      <c r="F112" s="32">
        <v>24</v>
      </c>
      <c r="G112" s="32">
        <v>12</v>
      </c>
      <c r="H112" s="33">
        <v>0</v>
      </c>
      <c r="I112" s="33">
        <v>0</v>
      </c>
      <c r="J112" s="32">
        <v>16</v>
      </c>
      <c r="K112" s="32">
        <v>8</v>
      </c>
      <c r="L112" s="32">
        <v>8</v>
      </c>
      <c r="M112" s="32">
        <v>4</v>
      </c>
      <c r="N112" s="32">
        <v>4</v>
      </c>
      <c r="O112" s="32">
        <v>2</v>
      </c>
      <c r="P112" s="32">
        <v>2</v>
      </c>
      <c r="Q112" s="32">
        <v>1</v>
      </c>
    </row>
    <row r="113" spans="1:17" ht="12.75">
      <c r="A113" s="25">
        <v>110</v>
      </c>
      <c r="B113" s="32">
        <v>110</v>
      </c>
      <c r="C113" s="32">
        <v>55</v>
      </c>
      <c r="D113" s="32">
        <v>55</v>
      </c>
      <c r="E113" s="32">
        <v>28</v>
      </c>
      <c r="F113" s="32">
        <v>24</v>
      </c>
      <c r="G113" s="32">
        <v>12</v>
      </c>
      <c r="H113" s="33">
        <v>0</v>
      </c>
      <c r="I113" s="33">
        <v>0</v>
      </c>
      <c r="J113" s="32">
        <v>16</v>
      </c>
      <c r="K113" s="32">
        <v>8</v>
      </c>
      <c r="L113" s="32">
        <v>8</v>
      </c>
      <c r="M113" s="32">
        <v>4</v>
      </c>
      <c r="N113" s="32">
        <v>4</v>
      </c>
      <c r="O113" s="32">
        <v>2</v>
      </c>
      <c r="P113" s="32">
        <v>2</v>
      </c>
      <c r="Q113" s="32">
        <v>1</v>
      </c>
    </row>
    <row r="114" spans="1:17" ht="12.75">
      <c r="A114" s="25">
        <v>111</v>
      </c>
      <c r="B114" s="32">
        <v>111</v>
      </c>
      <c r="C114" s="32">
        <v>56</v>
      </c>
      <c r="D114" s="32">
        <v>56</v>
      </c>
      <c r="E114" s="32">
        <v>28</v>
      </c>
      <c r="F114" s="32">
        <v>24</v>
      </c>
      <c r="G114" s="32">
        <v>12</v>
      </c>
      <c r="H114" s="33">
        <v>0</v>
      </c>
      <c r="I114" s="33">
        <v>0</v>
      </c>
      <c r="J114" s="32">
        <v>16</v>
      </c>
      <c r="K114" s="32">
        <v>8</v>
      </c>
      <c r="L114" s="32">
        <v>8</v>
      </c>
      <c r="M114" s="32">
        <v>4</v>
      </c>
      <c r="N114" s="32">
        <v>4</v>
      </c>
      <c r="O114" s="32">
        <v>2</v>
      </c>
      <c r="P114" s="32">
        <v>2</v>
      </c>
      <c r="Q114" s="32">
        <v>1</v>
      </c>
    </row>
    <row r="115" spans="1:17" ht="12.75">
      <c r="A115" s="25">
        <v>112</v>
      </c>
      <c r="B115" s="32">
        <v>112</v>
      </c>
      <c r="C115" s="32">
        <v>56</v>
      </c>
      <c r="D115" s="32">
        <v>56</v>
      </c>
      <c r="E115" s="32">
        <v>28</v>
      </c>
      <c r="F115" s="32">
        <v>24</v>
      </c>
      <c r="G115" s="32">
        <v>12</v>
      </c>
      <c r="H115" s="33">
        <v>0</v>
      </c>
      <c r="I115" s="33">
        <v>0</v>
      </c>
      <c r="J115" s="32">
        <v>16</v>
      </c>
      <c r="K115" s="32">
        <v>8</v>
      </c>
      <c r="L115" s="32">
        <v>8</v>
      </c>
      <c r="M115" s="32">
        <v>4</v>
      </c>
      <c r="N115" s="32">
        <v>4</v>
      </c>
      <c r="O115" s="32">
        <v>2</v>
      </c>
      <c r="P115" s="32">
        <v>2</v>
      </c>
      <c r="Q115" s="32">
        <v>1</v>
      </c>
    </row>
    <row r="116" spans="1:17" ht="12.75">
      <c r="A116" s="25">
        <v>113</v>
      </c>
      <c r="B116" s="32">
        <v>113</v>
      </c>
      <c r="C116" s="32">
        <v>57</v>
      </c>
      <c r="D116" s="32">
        <v>57</v>
      </c>
      <c r="E116" s="32">
        <v>29</v>
      </c>
      <c r="F116" s="32">
        <v>26</v>
      </c>
      <c r="G116" s="32">
        <v>13</v>
      </c>
      <c r="H116" s="33">
        <v>0</v>
      </c>
      <c r="I116" s="33">
        <v>0</v>
      </c>
      <c r="J116" s="32">
        <v>16</v>
      </c>
      <c r="K116" s="32">
        <v>8</v>
      </c>
      <c r="L116" s="32">
        <v>8</v>
      </c>
      <c r="M116" s="32">
        <v>4</v>
      </c>
      <c r="N116" s="32">
        <v>4</v>
      </c>
      <c r="O116" s="32">
        <v>2</v>
      </c>
      <c r="P116" s="32">
        <v>2</v>
      </c>
      <c r="Q116" s="32">
        <v>1</v>
      </c>
    </row>
    <row r="117" spans="1:17" ht="12.75">
      <c r="A117" s="25">
        <v>114</v>
      </c>
      <c r="B117" s="32">
        <v>114</v>
      </c>
      <c r="C117" s="32">
        <v>57</v>
      </c>
      <c r="D117" s="32">
        <v>57</v>
      </c>
      <c r="E117" s="32">
        <v>29</v>
      </c>
      <c r="F117" s="32">
        <v>26</v>
      </c>
      <c r="G117" s="32">
        <v>13</v>
      </c>
      <c r="H117" s="33">
        <v>0</v>
      </c>
      <c r="I117" s="33">
        <v>0</v>
      </c>
      <c r="J117" s="32">
        <v>16</v>
      </c>
      <c r="K117" s="32">
        <v>8</v>
      </c>
      <c r="L117" s="32">
        <v>8</v>
      </c>
      <c r="M117" s="32">
        <v>4</v>
      </c>
      <c r="N117" s="32">
        <v>4</v>
      </c>
      <c r="O117" s="32">
        <v>2</v>
      </c>
      <c r="P117" s="32">
        <v>2</v>
      </c>
      <c r="Q117" s="32">
        <v>1</v>
      </c>
    </row>
    <row r="118" spans="1:17" ht="12.75">
      <c r="A118" s="25">
        <v>115</v>
      </c>
      <c r="B118" s="32">
        <v>115</v>
      </c>
      <c r="C118" s="32">
        <v>58</v>
      </c>
      <c r="D118" s="32">
        <v>58</v>
      </c>
      <c r="E118" s="32">
        <v>29</v>
      </c>
      <c r="F118" s="32">
        <v>26</v>
      </c>
      <c r="G118" s="32">
        <v>13</v>
      </c>
      <c r="H118" s="33">
        <v>0</v>
      </c>
      <c r="I118" s="33">
        <v>0</v>
      </c>
      <c r="J118" s="32">
        <v>16</v>
      </c>
      <c r="K118" s="32">
        <v>8</v>
      </c>
      <c r="L118" s="32">
        <v>8</v>
      </c>
      <c r="M118" s="32">
        <v>4</v>
      </c>
      <c r="N118" s="32">
        <v>4</v>
      </c>
      <c r="O118" s="32">
        <v>2</v>
      </c>
      <c r="P118" s="32">
        <v>2</v>
      </c>
      <c r="Q118" s="32">
        <v>1</v>
      </c>
    </row>
    <row r="119" spans="1:17" ht="12.75">
      <c r="A119" s="25">
        <v>116</v>
      </c>
      <c r="B119" s="32">
        <v>116</v>
      </c>
      <c r="C119" s="32">
        <v>58</v>
      </c>
      <c r="D119" s="32">
        <v>58</v>
      </c>
      <c r="E119" s="32">
        <v>29</v>
      </c>
      <c r="F119" s="32">
        <v>26</v>
      </c>
      <c r="G119" s="32">
        <v>13</v>
      </c>
      <c r="H119" s="33">
        <v>0</v>
      </c>
      <c r="I119" s="33">
        <v>0</v>
      </c>
      <c r="J119" s="32">
        <v>16</v>
      </c>
      <c r="K119" s="32">
        <v>8</v>
      </c>
      <c r="L119" s="32">
        <v>8</v>
      </c>
      <c r="M119" s="32">
        <v>4</v>
      </c>
      <c r="N119" s="32">
        <v>4</v>
      </c>
      <c r="O119" s="32">
        <v>2</v>
      </c>
      <c r="P119" s="32">
        <v>2</v>
      </c>
      <c r="Q119" s="32">
        <v>1</v>
      </c>
    </row>
    <row r="120" spans="1:17" ht="12.75">
      <c r="A120" s="25">
        <v>117</v>
      </c>
      <c r="B120" s="32">
        <v>117</v>
      </c>
      <c r="C120" s="32">
        <v>59</v>
      </c>
      <c r="D120" s="32">
        <v>59</v>
      </c>
      <c r="E120" s="32">
        <v>30</v>
      </c>
      <c r="F120" s="32">
        <v>28</v>
      </c>
      <c r="G120" s="32">
        <v>14</v>
      </c>
      <c r="H120" s="33">
        <v>0</v>
      </c>
      <c r="I120" s="33">
        <v>0</v>
      </c>
      <c r="J120" s="32">
        <v>16</v>
      </c>
      <c r="K120" s="32">
        <v>8</v>
      </c>
      <c r="L120" s="32">
        <v>8</v>
      </c>
      <c r="M120" s="32">
        <v>4</v>
      </c>
      <c r="N120" s="32">
        <v>4</v>
      </c>
      <c r="O120" s="32">
        <v>2</v>
      </c>
      <c r="P120" s="32">
        <v>2</v>
      </c>
      <c r="Q120" s="32">
        <v>1</v>
      </c>
    </row>
    <row r="121" spans="1:17" ht="12.75">
      <c r="A121" s="25">
        <v>118</v>
      </c>
      <c r="B121" s="32">
        <v>118</v>
      </c>
      <c r="C121" s="32">
        <v>59</v>
      </c>
      <c r="D121" s="32">
        <v>59</v>
      </c>
      <c r="E121" s="32">
        <v>30</v>
      </c>
      <c r="F121" s="32">
        <v>28</v>
      </c>
      <c r="G121" s="32">
        <v>14</v>
      </c>
      <c r="H121" s="33">
        <v>0</v>
      </c>
      <c r="I121" s="33">
        <v>0</v>
      </c>
      <c r="J121" s="32">
        <v>16</v>
      </c>
      <c r="K121" s="32">
        <v>8</v>
      </c>
      <c r="L121" s="32">
        <v>8</v>
      </c>
      <c r="M121" s="32">
        <v>4</v>
      </c>
      <c r="N121" s="32">
        <v>4</v>
      </c>
      <c r="O121" s="32">
        <v>2</v>
      </c>
      <c r="P121" s="32">
        <v>2</v>
      </c>
      <c r="Q121" s="32">
        <v>1</v>
      </c>
    </row>
    <row r="122" spans="1:17" ht="12.75">
      <c r="A122" s="25">
        <v>119</v>
      </c>
      <c r="B122" s="32">
        <v>119</v>
      </c>
      <c r="C122" s="32">
        <v>60</v>
      </c>
      <c r="D122" s="32">
        <v>60</v>
      </c>
      <c r="E122" s="32">
        <v>30</v>
      </c>
      <c r="F122" s="32">
        <v>28</v>
      </c>
      <c r="G122" s="32">
        <v>14</v>
      </c>
      <c r="H122" s="33">
        <v>0</v>
      </c>
      <c r="I122" s="33">
        <v>0</v>
      </c>
      <c r="J122" s="32">
        <v>16</v>
      </c>
      <c r="K122" s="32">
        <v>8</v>
      </c>
      <c r="L122" s="32">
        <v>8</v>
      </c>
      <c r="M122" s="32">
        <v>4</v>
      </c>
      <c r="N122" s="32">
        <v>4</v>
      </c>
      <c r="O122" s="32">
        <v>2</v>
      </c>
      <c r="P122" s="32">
        <v>2</v>
      </c>
      <c r="Q122" s="32">
        <v>1</v>
      </c>
    </row>
    <row r="123" spans="1:17" ht="12.75">
      <c r="A123" s="25">
        <v>120</v>
      </c>
      <c r="B123" s="32">
        <v>120</v>
      </c>
      <c r="C123" s="32">
        <v>60</v>
      </c>
      <c r="D123" s="32">
        <v>60</v>
      </c>
      <c r="E123" s="32">
        <v>30</v>
      </c>
      <c r="F123" s="32">
        <v>28</v>
      </c>
      <c r="G123" s="32">
        <v>14</v>
      </c>
      <c r="H123" s="33">
        <v>0</v>
      </c>
      <c r="I123" s="33">
        <v>0</v>
      </c>
      <c r="J123" s="32">
        <v>16</v>
      </c>
      <c r="K123" s="32">
        <v>8</v>
      </c>
      <c r="L123" s="32">
        <v>8</v>
      </c>
      <c r="M123" s="32">
        <v>4</v>
      </c>
      <c r="N123" s="32">
        <v>4</v>
      </c>
      <c r="O123" s="32">
        <v>2</v>
      </c>
      <c r="P123" s="32">
        <v>2</v>
      </c>
      <c r="Q123" s="32">
        <v>1</v>
      </c>
    </row>
    <row r="124" spans="1:17" ht="12.75">
      <c r="A124" s="25">
        <v>121</v>
      </c>
      <c r="B124" s="32">
        <v>121</v>
      </c>
      <c r="C124" s="32">
        <v>61</v>
      </c>
      <c r="D124" s="32">
        <v>61</v>
      </c>
      <c r="E124" s="32">
        <v>31</v>
      </c>
      <c r="F124" s="32">
        <v>31</v>
      </c>
      <c r="G124" s="32">
        <v>16</v>
      </c>
      <c r="H124" s="33">
        <v>0</v>
      </c>
      <c r="I124" s="33">
        <v>0</v>
      </c>
      <c r="J124" s="32">
        <v>16</v>
      </c>
      <c r="K124" s="32">
        <v>8</v>
      </c>
      <c r="L124" s="32">
        <v>8</v>
      </c>
      <c r="M124" s="32">
        <v>4</v>
      </c>
      <c r="N124" s="32">
        <v>4</v>
      </c>
      <c r="O124" s="32">
        <v>2</v>
      </c>
      <c r="P124" s="32">
        <v>2</v>
      </c>
      <c r="Q124" s="32">
        <v>1</v>
      </c>
    </row>
    <row r="125" spans="1:17" ht="12.75">
      <c r="A125" s="25">
        <v>122</v>
      </c>
      <c r="B125" s="32">
        <v>122</v>
      </c>
      <c r="C125" s="32">
        <v>61</v>
      </c>
      <c r="D125" s="32">
        <v>61</v>
      </c>
      <c r="E125" s="32">
        <v>31</v>
      </c>
      <c r="F125" s="32">
        <v>31</v>
      </c>
      <c r="G125" s="32">
        <v>16</v>
      </c>
      <c r="H125" s="33">
        <v>0</v>
      </c>
      <c r="I125" s="33">
        <v>0</v>
      </c>
      <c r="J125" s="32">
        <v>16</v>
      </c>
      <c r="K125" s="32">
        <v>8</v>
      </c>
      <c r="L125" s="32">
        <v>8</v>
      </c>
      <c r="M125" s="32">
        <v>4</v>
      </c>
      <c r="N125" s="32">
        <v>4</v>
      </c>
      <c r="O125" s="32">
        <v>2</v>
      </c>
      <c r="P125" s="32">
        <v>2</v>
      </c>
      <c r="Q125" s="32">
        <v>1</v>
      </c>
    </row>
    <row r="126" spans="1:17" ht="12.75">
      <c r="A126" s="25">
        <v>123</v>
      </c>
      <c r="B126" s="32">
        <v>123</v>
      </c>
      <c r="C126" s="32">
        <v>62</v>
      </c>
      <c r="D126" s="32">
        <v>62</v>
      </c>
      <c r="E126" s="32">
        <v>31</v>
      </c>
      <c r="F126" s="32">
        <v>31</v>
      </c>
      <c r="G126" s="32">
        <v>16</v>
      </c>
      <c r="H126" s="33">
        <v>0</v>
      </c>
      <c r="I126" s="33">
        <v>0</v>
      </c>
      <c r="J126" s="32">
        <v>16</v>
      </c>
      <c r="K126" s="32">
        <v>8</v>
      </c>
      <c r="L126" s="32">
        <v>8</v>
      </c>
      <c r="M126" s="32">
        <v>4</v>
      </c>
      <c r="N126" s="32">
        <v>4</v>
      </c>
      <c r="O126" s="32">
        <v>2</v>
      </c>
      <c r="P126" s="32">
        <v>2</v>
      </c>
      <c r="Q126" s="32">
        <v>1</v>
      </c>
    </row>
    <row r="127" spans="1:17" ht="12.75">
      <c r="A127" s="25">
        <v>124</v>
      </c>
      <c r="B127" s="32">
        <v>124</v>
      </c>
      <c r="C127" s="32">
        <v>62</v>
      </c>
      <c r="D127" s="32">
        <v>62</v>
      </c>
      <c r="E127" s="32">
        <v>31</v>
      </c>
      <c r="F127" s="32">
        <v>31</v>
      </c>
      <c r="G127" s="32">
        <v>16</v>
      </c>
      <c r="H127" s="33">
        <v>0</v>
      </c>
      <c r="I127" s="33">
        <v>0</v>
      </c>
      <c r="J127" s="32">
        <v>16</v>
      </c>
      <c r="K127" s="32">
        <v>8</v>
      </c>
      <c r="L127" s="32">
        <v>8</v>
      </c>
      <c r="M127" s="32">
        <v>4</v>
      </c>
      <c r="N127" s="32">
        <v>4</v>
      </c>
      <c r="O127" s="32">
        <v>2</v>
      </c>
      <c r="P127" s="32">
        <v>2</v>
      </c>
      <c r="Q127" s="32">
        <v>1</v>
      </c>
    </row>
    <row r="128" spans="1:17" ht="12.75">
      <c r="A128" s="25">
        <v>125</v>
      </c>
      <c r="B128" s="32">
        <v>125</v>
      </c>
      <c r="C128" s="32">
        <v>63</v>
      </c>
      <c r="D128" s="32">
        <v>63</v>
      </c>
      <c r="E128" s="32">
        <v>32</v>
      </c>
      <c r="F128" s="33">
        <v>0</v>
      </c>
      <c r="G128" s="33">
        <v>0</v>
      </c>
      <c r="H128" s="32">
        <v>32</v>
      </c>
      <c r="I128" s="32">
        <v>16</v>
      </c>
      <c r="J128" s="32">
        <v>16</v>
      </c>
      <c r="K128" s="32">
        <v>8</v>
      </c>
      <c r="L128" s="32">
        <v>8</v>
      </c>
      <c r="M128" s="32">
        <v>4</v>
      </c>
      <c r="N128" s="32">
        <v>4</v>
      </c>
      <c r="O128" s="32">
        <v>2</v>
      </c>
      <c r="P128" s="32">
        <v>2</v>
      </c>
      <c r="Q128" s="32">
        <v>1</v>
      </c>
    </row>
    <row r="129" spans="1:17" ht="12.75">
      <c r="A129" s="25">
        <v>126</v>
      </c>
      <c r="B129" s="32">
        <v>126</v>
      </c>
      <c r="C129" s="32">
        <v>63</v>
      </c>
      <c r="D129" s="32">
        <v>63</v>
      </c>
      <c r="E129" s="32">
        <v>32</v>
      </c>
      <c r="F129" s="33">
        <v>0</v>
      </c>
      <c r="G129" s="33">
        <v>0</v>
      </c>
      <c r="H129" s="32">
        <v>32</v>
      </c>
      <c r="I129" s="32">
        <v>16</v>
      </c>
      <c r="J129" s="32">
        <v>16</v>
      </c>
      <c r="K129" s="32">
        <v>8</v>
      </c>
      <c r="L129" s="32">
        <v>8</v>
      </c>
      <c r="M129" s="32">
        <v>4</v>
      </c>
      <c r="N129" s="32">
        <v>4</v>
      </c>
      <c r="O129" s="32">
        <v>2</v>
      </c>
      <c r="P129" s="32">
        <v>2</v>
      </c>
      <c r="Q129" s="32">
        <v>1</v>
      </c>
    </row>
    <row r="130" spans="1:17" ht="12.75">
      <c r="A130" s="25">
        <v>127</v>
      </c>
      <c r="B130" s="32">
        <v>127</v>
      </c>
      <c r="C130" s="32">
        <v>64</v>
      </c>
      <c r="D130" s="32">
        <v>64</v>
      </c>
      <c r="E130" s="32">
        <v>32</v>
      </c>
      <c r="F130" s="33">
        <v>0</v>
      </c>
      <c r="G130" s="33">
        <v>0</v>
      </c>
      <c r="H130" s="32">
        <v>32</v>
      </c>
      <c r="I130" s="32">
        <v>16</v>
      </c>
      <c r="J130" s="32">
        <v>16</v>
      </c>
      <c r="K130" s="32">
        <v>8</v>
      </c>
      <c r="L130" s="32">
        <v>8</v>
      </c>
      <c r="M130" s="32">
        <v>4</v>
      </c>
      <c r="N130" s="32">
        <v>4</v>
      </c>
      <c r="O130" s="32">
        <v>2</v>
      </c>
      <c r="P130" s="32">
        <v>2</v>
      </c>
      <c r="Q130" s="32">
        <v>1</v>
      </c>
    </row>
    <row r="131" spans="1:17" ht="12.75">
      <c r="A131" s="25">
        <v>128</v>
      </c>
      <c r="B131" s="32">
        <v>128</v>
      </c>
      <c r="C131" s="32">
        <v>64</v>
      </c>
      <c r="D131" s="32">
        <v>64</v>
      </c>
      <c r="E131" s="32">
        <v>32</v>
      </c>
      <c r="F131" s="33">
        <v>0</v>
      </c>
      <c r="G131" s="33">
        <v>0</v>
      </c>
      <c r="H131" s="32">
        <v>32</v>
      </c>
      <c r="I131" s="32">
        <v>16</v>
      </c>
      <c r="J131" s="32">
        <v>16</v>
      </c>
      <c r="K131" s="32">
        <v>8</v>
      </c>
      <c r="L131" s="32">
        <v>8</v>
      </c>
      <c r="M131" s="32">
        <v>4</v>
      </c>
      <c r="N131" s="32">
        <v>4</v>
      </c>
      <c r="O131" s="32">
        <v>2</v>
      </c>
      <c r="P131" s="32">
        <v>2</v>
      </c>
      <c r="Q131" s="32">
        <v>1</v>
      </c>
    </row>
    <row r="132" spans="1:17" ht="12.75">
      <c r="A132" s="25">
        <v>129</v>
      </c>
      <c r="B132" s="32">
        <v>129</v>
      </c>
      <c r="C132" s="32">
        <v>65</v>
      </c>
      <c r="D132" s="32">
        <v>65</v>
      </c>
      <c r="E132" s="32">
        <v>33</v>
      </c>
      <c r="F132" s="32">
        <v>2</v>
      </c>
      <c r="G132" s="32">
        <v>1</v>
      </c>
      <c r="H132" s="32">
        <v>32</v>
      </c>
      <c r="I132" s="32">
        <v>16</v>
      </c>
      <c r="J132" s="32">
        <v>16</v>
      </c>
      <c r="K132" s="32">
        <v>8</v>
      </c>
      <c r="L132" s="32">
        <v>8</v>
      </c>
      <c r="M132" s="32">
        <v>4</v>
      </c>
      <c r="N132" s="32">
        <v>4</v>
      </c>
      <c r="O132" s="32">
        <v>2</v>
      </c>
      <c r="P132" s="32">
        <v>2</v>
      </c>
      <c r="Q132" s="32">
        <v>1</v>
      </c>
    </row>
    <row r="133" spans="1:17" ht="12.75">
      <c r="A133" s="25">
        <v>130</v>
      </c>
      <c r="B133" s="32">
        <v>130</v>
      </c>
      <c r="C133" s="32">
        <v>65</v>
      </c>
      <c r="D133" s="32">
        <v>65</v>
      </c>
      <c r="E133" s="32">
        <v>33</v>
      </c>
      <c r="F133" s="32">
        <v>2</v>
      </c>
      <c r="G133" s="32">
        <v>1</v>
      </c>
      <c r="H133" s="32">
        <v>32</v>
      </c>
      <c r="I133" s="32">
        <v>16</v>
      </c>
      <c r="J133" s="32">
        <v>16</v>
      </c>
      <c r="K133" s="32">
        <v>8</v>
      </c>
      <c r="L133" s="32">
        <v>8</v>
      </c>
      <c r="M133" s="32">
        <v>4</v>
      </c>
      <c r="N133" s="32">
        <v>4</v>
      </c>
      <c r="O133" s="32">
        <v>2</v>
      </c>
      <c r="P133" s="32">
        <v>2</v>
      </c>
      <c r="Q133" s="32">
        <v>1</v>
      </c>
    </row>
    <row r="134" spans="1:17" ht="12.75">
      <c r="A134" s="25">
        <v>131</v>
      </c>
      <c r="B134" s="32">
        <v>131</v>
      </c>
      <c r="C134" s="32">
        <v>66</v>
      </c>
      <c r="D134" s="32">
        <v>66</v>
      </c>
      <c r="E134" s="32">
        <v>33</v>
      </c>
      <c r="F134" s="32">
        <v>2</v>
      </c>
      <c r="G134" s="32">
        <v>1</v>
      </c>
      <c r="H134" s="32">
        <v>32</v>
      </c>
      <c r="I134" s="32">
        <v>16</v>
      </c>
      <c r="J134" s="32">
        <v>16</v>
      </c>
      <c r="K134" s="32">
        <v>8</v>
      </c>
      <c r="L134" s="32">
        <v>8</v>
      </c>
      <c r="M134" s="32">
        <v>4</v>
      </c>
      <c r="N134" s="32">
        <v>4</v>
      </c>
      <c r="O134" s="32">
        <v>2</v>
      </c>
      <c r="P134" s="32">
        <v>2</v>
      </c>
      <c r="Q134" s="32">
        <v>1</v>
      </c>
    </row>
    <row r="135" spans="1:17" ht="12.75">
      <c r="A135" s="25">
        <v>132</v>
      </c>
      <c r="B135" s="32">
        <v>132</v>
      </c>
      <c r="C135" s="32">
        <v>66</v>
      </c>
      <c r="D135" s="32">
        <v>66</v>
      </c>
      <c r="E135" s="32">
        <v>33</v>
      </c>
      <c r="F135" s="32">
        <v>2</v>
      </c>
      <c r="G135" s="32">
        <v>1</v>
      </c>
      <c r="H135" s="32">
        <v>32</v>
      </c>
      <c r="I135" s="32">
        <v>16</v>
      </c>
      <c r="J135" s="32">
        <v>16</v>
      </c>
      <c r="K135" s="32">
        <v>8</v>
      </c>
      <c r="L135" s="32">
        <v>8</v>
      </c>
      <c r="M135" s="32">
        <v>4</v>
      </c>
      <c r="N135" s="32">
        <v>4</v>
      </c>
      <c r="O135" s="32">
        <v>2</v>
      </c>
      <c r="P135" s="32">
        <v>2</v>
      </c>
      <c r="Q135" s="32">
        <v>1</v>
      </c>
    </row>
    <row r="136" spans="1:17" ht="12.75">
      <c r="A136" s="25">
        <v>133</v>
      </c>
      <c r="B136" s="32">
        <v>133</v>
      </c>
      <c r="C136" s="32">
        <v>67</v>
      </c>
      <c r="D136" s="32">
        <v>67</v>
      </c>
      <c r="E136" s="32">
        <v>34</v>
      </c>
      <c r="F136" s="32">
        <v>4</v>
      </c>
      <c r="G136" s="32">
        <v>2</v>
      </c>
      <c r="H136" s="32">
        <v>32</v>
      </c>
      <c r="I136" s="32">
        <v>16</v>
      </c>
      <c r="J136" s="32">
        <v>16</v>
      </c>
      <c r="K136" s="32">
        <v>8</v>
      </c>
      <c r="L136" s="32">
        <v>8</v>
      </c>
      <c r="M136" s="32">
        <v>4</v>
      </c>
      <c r="N136" s="32">
        <v>4</v>
      </c>
      <c r="O136" s="32">
        <v>2</v>
      </c>
      <c r="P136" s="32">
        <v>2</v>
      </c>
      <c r="Q136" s="32">
        <v>1</v>
      </c>
    </row>
    <row r="137" spans="1:17" ht="12.75">
      <c r="A137" s="25">
        <v>134</v>
      </c>
      <c r="B137" s="32">
        <v>134</v>
      </c>
      <c r="C137" s="32">
        <v>67</v>
      </c>
      <c r="D137" s="32">
        <v>67</v>
      </c>
      <c r="E137" s="32">
        <v>34</v>
      </c>
      <c r="F137" s="32">
        <v>4</v>
      </c>
      <c r="G137" s="32">
        <v>2</v>
      </c>
      <c r="H137" s="32">
        <v>32</v>
      </c>
      <c r="I137" s="32">
        <v>16</v>
      </c>
      <c r="J137" s="32">
        <v>16</v>
      </c>
      <c r="K137" s="32">
        <v>8</v>
      </c>
      <c r="L137" s="32">
        <v>8</v>
      </c>
      <c r="M137" s="32">
        <v>4</v>
      </c>
      <c r="N137" s="32">
        <v>4</v>
      </c>
      <c r="O137" s="32">
        <v>2</v>
      </c>
      <c r="P137" s="32">
        <v>2</v>
      </c>
      <c r="Q137" s="32">
        <v>1</v>
      </c>
    </row>
    <row r="138" spans="1:17" ht="12.75">
      <c r="A138" s="25">
        <v>135</v>
      </c>
      <c r="B138" s="32">
        <v>135</v>
      </c>
      <c r="C138" s="32">
        <v>68</v>
      </c>
      <c r="D138" s="32">
        <v>68</v>
      </c>
      <c r="E138" s="32">
        <v>34</v>
      </c>
      <c r="F138" s="32">
        <v>4</v>
      </c>
      <c r="G138" s="32">
        <v>2</v>
      </c>
      <c r="H138" s="32">
        <v>32</v>
      </c>
      <c r="I138" s="32">
        <v>16</v>
      </c>
      <c r="J138" s="32">
        <v>16</v>
      </c>
      <c r="K138" s="32">
        <v>8</v>
      </c>
      <c r="L138" s="32">
        <v>8</v>
      </c>
      <c r="M138" s="32">
        <v>4</v>
      </c>
      <c r="N138" s="32">
        <v>4</v>
      </c>
      <c r="O138" s="32">
        <v>2</v>
      </c>
      <c r="P138" s="32">
        <v>2</v>
      </c>
      <c r="Q138" s="32">
        <v>1</v>
      </c>
    </row>
    <row r="139" spans="1:17" ht="12.75">
      <c r="A139" s="25">
        <v>136</v>
      </c>
      <c r="B139" s="32">
        <v>136</v>
      </c>
      <c r="C139" s="32">
        <v>68</v>
      </c>
      <c r="D139" s="32">
        <v>68</v>
      </c>
      <c r="E139" s="32">
        <v>34</v>
      </c>
      <c r="F139" s="32">
        <v>4</v>
      </c>
      <c r="G139" s="32">
        <v>2</v>
      </c>
      <c r="H139" s="32">
        <v>32</v>
      </c>
      <c r="I139" s="32">
        <v>16</v>
      </c>
      <c r="J139" s="32">
        <v>16</v>
      </c>
      <c r="K139" s="32">
        <v>8</v>
      </c>
      <c r="L139" s="32">
        <v>8</v>
      </c>
      <c r="M139" s="32">
        <v>4</v>
      </c>
      <c r="N139" s="32">
        <v>4</v>
      </c>
      <c r="O139" s="32">
        <v>2</v>
      </c>
      <c r="P139" s="32">
        <v>2</v>
      </c>
      <c r="Q139" s="32">
        <v>1</v>
      </c>
    </row>
    <row r="140" spans="1:17" ht="12.75">
      <c r="A140" s="25">
        <v>137</v>
      </c>
      <c r="B140" s="32">
        <v>137</v>
      </c>
      <c r="C140" s="32">
        <v>69</v>
      </c>
      <c r="D140" s="32">
        <v>69</v>
      </c>
      <c r="E140" s="32">
        <v>35</v>
      </c>
      <c r="F140" s="32">
        <v>6</v>
      </c>
      <c r="G140" s="32">
        <v>3</v>
      </c>
      <c r="H140" s="32">
        <v>32</v>
      </c>
      <c r="I140" s="32">
        <v>16</v>
      </c>
      <c r="J140" s="32">
        <v>16</v>
      </c>
      <c r="K140" s="32">
        <v>8</v>
      </c>
      <c r="L140" s="32">
        <v>8</v>
      </c>
      <c r="M140" s="32">
        <v>4</v>
      </c>
      <c r="N140" s="32">
        <v>4</v>
      </c>
      <c r="O140" s="32">
        <v>2</v>
      </c>
      <c r="P140" s="32">
        <v>2</v>
      </c>
      <c r="Q140" s="32">
        <v>1</v>
      </c>
    </row>
    <row r="141" spans="1:17" ht="12.75">
      <c r="A141" s="25">
        <v>138</v>
      </c>
      <c r="B141" s="32">
        <v>138</v>
      </c>
      <c r="C141" s="32">
        <v>69</v>
      </c>
      <c r="D141" s="32">
        <v>69</v>
      </c>
      <c r="E141" s="32">
        <v>35</v>
      </c>
      <c r="F141" s="32">
        <v>6</v>
      </c>
      <c r="G141" s="32">
        <v>3</v>
      </c>
      <c r="H141" s="32">
        <v>32</v>
      </c>
      <c r="I141" s="32">
        <v>16</v>
      </c>
      <c r="J141" s="32">
        <v>16</v>
      </c>
      <c r="K141" s="32">
        <v>8</v>
      </c>
      <c r="L141" s="32">
        <v>8</v>
      </c>
      <c r="M141" s="32">
        <v>4</v>
      </c>
      <c r="N141" s="32">
        <v>4</v>
      </c>
      <c r="O141" s="32">
        <v>2</v>
      </c>
      <c r="P141" s="32">
        <v>2</v>
      </c>
      <c r="Q141" s="32">
        <v>1</v>
      </c>
    </row>
    <row r="142" spans="1:17" ht="12.75">
      <c r="A142" s="25">
        <v>139</v>
      </c>
      <c r="B142" s="32">
        <v>139</v>
      </c>
      <c r="C142" s="32">
        <v>70</v>
      </c>
      <c r="D142" s="32">
        <v>70</v>
      </c>
      <c r="E142" s="32">
        <v>35</v>
      </c>
      <c r="F142" s="32">
        <v>6</v>
      </c>
      <c r="G142" s="32">
        <v>3</v>
      </c>
      <c r="H142" s="32">
        <v>32</v>
      </c>
      <c r="I142" s="32">
        <v>16</v>
      </c>
      <c r="J142" s="32">
        <v>16</v>
      </c>
      <c r="K142" s="32">
        <v>8</v>
      </c>
      <c r="L142" s="32">
        <v>8</v>
      </c>
      <c r="M142" s="32">
        <v>4</v>
      </c>
      <c r="N142" s="32">
        <v>4</v>
      </c>
      <c r="O142" s="32">
        <v>2</v>
      </c>
      <c r="P142" s="32">
        <v>2</v>
      </c>
      <c r="Q142" s="32">
        <v>1</v>
      </c>
    </row>
    <row r="143" spans="1:17" ht="12.75">
      <c r="A143" s="25">
        <v>140</v>
      </c>
      <c r="B143" s="32">
        <v>140</v>
      </c>
      <c r="C143" s="32">
        <v>70</v>
      </c>
      <c r="D143" s="32">
        <v>70</v>
      </c>
      <c r="E143" s="32">
        <v>35</v>
      </c>
      <c r="F143" s="32">
        <v>6</v>
      </c>
      <c r="G143" s="32">
        <v>3</v>
      </c>
      <c r="H143" s="32">
        <v>32</v>
      </c>
      <c r="I143" s="32">
        <v>16</v>
      </c>
      <c r="J143" s="32">
        <v>16</v>
      </c>
      <c r="K143" s="32">
        <v>8</v>
      </c>
      <c r="L143" s="32">
        <v>8</v>
      </c>
      <c r="M143" s="32">
        <v>4</v>
      </c>
      <c r="N143" s="32">
        <v>4</v>
      </c>
      <c r="O143" s="32">
        <v>2</v>
      </c>
      <c r="P143" s="32">
        <v>2</v>
      </c>
      <c r="Q143" s="32">
        <v>1</v>
      </c>
    </row>
    <row r="144" spans="1:17" ht="12.75">
      <c r="A144" s="25">
        <v>141</v>
      </c>
      <c r="B144" s="32">
        <v>141</v>
      </c>
      <c r="C144" s="32">
        <v>71</v>
      </c>
      <c r="D144" s="32">
        <v>71</v>
      </c>
      <c r="E144" s="32">
        <v>36</v>
      </c>
      <c r="F144" s="32">
        <v>8</v>
      </c>
      <c r="G144" s="32">
        <v>4</v>
      </c>
      <c r="H144" s="32">
        <v>32</v>
      </c>
      <c r="I144" s="32">
        <v>16</v>
      </c>
      <c r="J144" s="32">
        <v>16</v>
      </c>
      <c r="K144" s="32">
        <v>8</v>
      </c>
      <c r="L144" s="32">
        <v>8</v>
      </c>
      <c r="M144" s="32">
        <v>4</v>
      </c>
      <c r="N144" s="32">
        <v>4</v>
      </c>
      <c r="O144" s="32">
        <v>2</v>
      </c>
      <c r="P144" s="32">
        <v>2</v>
      </c>
      <c r="Q144" s="32">
        <v>1</v>
      </c>
    </row>
    <row r="145" spans="1:17" ht="12.75">
      <c r="A145" s="25">
        <v>142</v>
      </c>
      <c r="B145" s="32">
        <v>142</v>
      </c>
      <c r="C145" s="32">
        <v>71</v>
      </c>
      <c r="D145" s="32">
        <v>71</v>
      </c>
      <c r="E145" s="32">
        <v>36</v>
      </c>
      <c r="F145" s="32">
        <v>8</v>
      </c>
      <c r="G145" s="32">
        <v>4</v>
      </c>
      <c r="H145" s="32">
        <v>32</v>
      </c>
      <c r="I145" s="32">
        <v>16</v>
      </c>
      <c r="J145" s="32">
        <v>16</v>
      </c>
      <c r="K145" s="32">
        <v>8</v>
      </c>
      <c r="L145" s="32">
        <v>8</v>
      </c>
      <c r="M145" s="32">
        <v>4</v>
      </c>
      <c r="N145" s="32">
        <v>4</v>
      </c>
      <c r="O145" s="32">
        <v>2</v>
      </c>
      <c r="P145" s="32">
        <v>2</v>
      </c>
      <c r="Q145" s="32">
        <v>1</v>
      </c>
    </row>
    <row r="146" spans="1:17" ht="12.75">
      <c r="A146" s="25">
        <v>143</v>
      </c>
      <c r="B146" s="32">
        <v>143</v>
      </c>
      <c r="C146" s="32">
        <v>72</v>
      </c>
      <c r="D146" s="32">
        <v>72</v>
      </c>
      <c r="E146" s="32">
        <v>36</v>
      </c>
      <c r="F146" s="32">
        <v>8</v>
      </c>
      <c r="G146" s="32">
        <v>4</v>
      </c>
      <c r="H146" s="32">
        <v>32</v>
      </c>
      <c r="I146" s="32">
        <v>16</v>
      </c>
      <c r="J146" s="32">
        <v>16</v>
      </c>
      <c r="K146" s="32">
        <v>8</v>
      </c>
      <c r="L146" s="32">
        <v>8</v>
      </c>
      <c r="M146" s="32">
        <v>4</v>
      </c>
      <c r="N146" s="32">
        <v>4</v>
      </c>
      <c r="O146" s="32">
        <v>2</v>
      </c>
      <c r="P146" s="32">
        <v>2</v>
      </c>
      <c r="Q146" s="32">
        <v>1</v>
      </c>
    </row>
    <row r="147" spans="1:17" ht="12.75">
      <c r="A147" s="25">
        <v>144</v>
      </c>
      <c r="B147" s="32">
        <v>144</v>
      </c>
      <c r="C147" s="32">
        <v>72</v>
      </c>
      <c r="D147" s="32">
        <v>72</v>
      </c>
      <c r="E147" s="32">
        <v>36</v>
      </c>
      <c r="F147" s="32">
        <v>8</v>
      </c>
      <c r="G147" s="32">
        <v>4</v>
      </c>
      <c r="H147" s="32">
        <v>32</v>
      </c>
      <c r="I147" s="32">
        <v>16</v>
      </c>
      <c r="J147" s="32">
        <v>16</v>
      </c>
      <c r="K147" s="32">
        <v>8</v>
      </c>
      <c r="L147" s="32">
        <v>8</v>
      </c>
      <c r="M147" s="32">
        <v>4</v>
      </c>
      <c r="N147" s="32">
        <v>4</v>
      </c>
      <c r="O147" s="32">
        <v>2</v>
      </c>
      <c r="P147" s="32">
        <v>2</v>
      </c>
      <c r="Q147" s="32">
        <v>1</v>
      </c>
    </row>
    <row r="148" spans="1:17" ht="12.75">
      <c r="A148" s="25">
        <v>145</v>
      </c>
      <c r="B148" s="32">
        <v>145</v>
      </c>
      <c r="C148" s="32">
        <v>73</v>
      </c>
      <c r="D148" s="32">
        <v>73</v>
      </c>
      <c r="E148" s="32">
        <v>37</v>
      </c>
      <c r="F148" s="32">
        <v>10</v>
      </c>
      <c r="G148" s="32">
        <v>5</v>
      </c>
      <c r="H148" s="32">
        <v>32</v>
      </c>
      <c r="I148" s="32">
        <v>16</v>
      </c>
      <c r="J148" s="32">
        <v>16</v>
      </c>
      <c r="K148" s="32">
        <v>8</v>
      </c>
      <c r="L148" s="32">
        <v>8</v>
      </c>
      <c r="M148" s="32">
        <v>4</v>
      </c>
      <c r="N148" s="32">
        <v>4</v>
      </c>
      <c r="O148" s="32">
        <v>2</v>
      </c>
      <c r="P148" s="32">
        <v>2</v>
      </c>
      <c r="Q148" s="32">
        <v>1</v>
      </c>
    </row>
    <row r="149" spans="1:17" ht="12.75">
      <c r="A149" s="25">
        <v>146</v>
      </c>
      <c r="B149" s="32">
        <v>146</v>
      </c>
      <c r="C149" s="32">
        <v>73</v>
      </c>
      <c r="D149" s="32">
        <v>73</v>
      </c>
      <c r="E149" s="32">
        <v>37</v>
      </c>
      <c r="F149" s="32">
        <v>10</v>
      </c>
      <c r="G149" s="32">
        <v>5</v>
      </c>
      <c r="H149" s="32">
        <v>32</v>
      </c>
      <c r="I149" s="32">
        <v>16</v>
      </c>
      <c r="J149" s="32">
        <v>16</v>
      </c>
      <c r="K149" s="32">
        <v>8</v>
      </c>
      <c r="L149" s="32">
        <v>8</v>
      </c>
      <c r="M149" s="32">
        <v>4</v>
      </c>
      <c r="N149" s="32">
        <v>4</v>
      </c>
      <c r="O149" s="32">
        <v>2</v>
      </c>
      <c r="P149" s="32">
        <v>2</v>
      </c>
      <c r="Q149" s="32">
        <v>1</v>
      </c>
    </row>
    <row r="150" spans="1:17" ht="12.75">
      <c r="A150" s="25">
        <v>147</v>
      </c>
      <c r="B150" s="32">
        <v>147</v>
      </c>
      <c r="C150" s="32">
        <v>74</v>
      </c>
      <c r="D150" s="32">
        <v>74</v>
      </c>
      <c r="E150" s="32">
        <v>37</v>
      </c>
      <c r="F150" s="32">
        <v>10</v>
      </c>
      <c r="G150" s="32">
        <v>5</v>
      </c>
      <c r="H150" s="32">
        <v>32</v>
      </c>
      <c r="I150" s="32">
        <v>16</v>
      </c>
      <c r="J150" s="32">
        <v>16</v>
      </c>
      <c r="K150" s="32">
        <v>8</v>
      </c>
      <c r="L150" s="32">
        <v>8</v>
      </c>
      <c r="M150" s="32">
        <v>4</v>
      </c>
      <c r="N150" s="32">
        <v>4</v>
      </c>
      <c r="O150" s="32">
        <v>2</v>
      </c>
      <c r="P150" s="32">
        <v>2</v>
      </c>
      <c r="Q150" s="32">
        <v>1</v>
      </c>
    </row>
    <row r="151" spans="1:17" ht="12.75">
      <c r="A151" s="25">
        <v>148</v>
      </c>
      <c r="B151" s="32">
        <v>148</v>
      </c>
      <c r="C151" s="32">
        <v>74</v>
      </c>
      <c r="D151" s="32">
        <v>74</v>
      </c>
      <c r="E151" s="32">
        <v>37</v>
      </c>
      <c r="F151" s="32">
        <v>10</v>
      </c>
      <c r="G151" s="32">
        <v>5</v>
      </c>
      <c r="H151" s="32">
        <v>32</v>
      </c>
      <c r="I151" s="32">
        <v>16</v>
      </c>
      <c r="J151" s="32">
        <v>16</v>
      </c>
      <c r="K151" s="32">
        <v>8</v>
      </c>
      <c r="L151" s="32">
        <v>8</v>
      </c>
      <c r="M151" s="32">
        <v>4</v>
      </c>
      <c r="N151" s="32">
        <v>4</v>
      </c>
      <c r="O151" s="32">
        <v>2</v>
      </c>
      <c r="P151" s="32">
        <v>2</v>
      </c>
      <c r="Q151" s="32">
        <v>1</v>
      </c>
    </row>
    <row r="152" spans="1:17" ht="12.75">
      <c r="A152" s="25">
        <v>149</v>
      </c>
      <c r="B152" s="32">
        <v>149</v>
      </c>
      <c r="C152" s="32">
        <v>75</v>
      </c>
      <c r="D152" s="32">
        <v>75</v>
      </c>
      <c r="E152" s="32">
        <v>38</v>
      </c>
      <c r="F152" s="32">
        <v>12</v>
      </c>
      <c r="G152" s="32">
        <v>6</v>
      </c>
      <c r="H152" s="32">
        <v>32</v>
      </c>
      <c r="I152" s="32">
        <v>16</v>
      </c>
      <c r="J152" s="32">
        <v>16</v>
      </c>
      <c r="K152" s="32">
        <v>8</v>
      </c>
      <c r="L152" s="32">
        <v>8</v>
      </c>
      <c r="M152" s="32">
        <v>4</v>
      </c>
      <c r="N152" s="32">
        <v>4</v>
      </c>
      <c r="O152" s="32">
        <v>2</v>
      </c>
      <c r="P152" s="32">
        <v>2</v>
      </c>
      <c r="Q152" s="32">
        <v>1</v>
      </c>
    </row>
    <row r="153" spans="1:17" ht="12.75">
      <c r="A153" s="25">
        <v>150</v>
      </c>
      <c r="B153" s="32">
        <v>150</v>
      </c>
      <c r="C153" s="32">
        <v>75</v>
      </c>
      <c r="D153" s="32">
        <v>75</v>
      </c>
      <c r="E153" s="32">
        <v>38</v>
      </c>
      <c r="F153" s="32">
        <v>12</v>
      </c>
      <c r="G153" s="32">
        <v>6</v>
      </c>
      <c r="H153" s="32">
        <v>32</v>
      </c>
      <c r="I153" s="32">
        <v>16</v>
      </c>
      <c r="J153" s="32">
        <v>16</v>
      </c>
      <c r="K153" s="32">
        <v>8</v>
      </c>
      <c r="L153" s="32">
        <v>8</v>
      </c>
      <c r="M153" s="32">
        <v>4</v>
      </c>
      <c r="N153" s="32">
        <v>4</v>
      </c>
      <c r="O153" s="32">
        <v>2</v>
      </c>
      <c r="P153" s="32">
        <v>2</v>
      </c>
      <c r="Q153" s="32">
        <v>1</v>
      </c>
    </row>
    <row r="154" spans="1:17" ht="12.75">
      <c r="A154" s="25">
        <v>151</v>
      </c>
      <c r="B154" s="32">
        <v>151</v>
      </c>
      <c r="C154" s="32">
        <v>76</v>
      </c>
      <c r="D154" s="32">
        <v>76</v>
      </c>
      <c r="E154" s="32">
        <v>38</v>
      </c>
      <c r="F154" s="32">
        <v>12</v>
      </c>
      <c r="G154" s="32">
        <v>6</v>
      </c>
      <c r="H154" s="32">
        <v>32</v>
      </c>
      <c r="I154" s="32">
        <v>16</v>
      </c>
      <c r="J154" s="32">
        <v>16</v>
      </c>
      <c r="K154" s="32">
        <v>8</v>
      </c>
      <c r="L154" s="32">
        <v>8</v>
      </c>
      <c r="M154" s="32">
        <v>4</v>
      </c>
      <c r="N154" s="32">
        <v>4</v>
      </c>
      <c r="O154" s="32">
        <v>2</v>
      </c>
      <c r="P154" s="32">
        <v>2</v>
      </c>
      <c r="Q154" s="32">
        <v>1</v>
      </c>
    </row>
    <row r="155" spans="1:17" ht="12.75">
      <c r="A155" s="25">
        <v>152</v>
      </c>
      <c r="B155" s="32">
        <v>152</v>
      </c>
      <c r="C155" s="32">
        <v>76</v>
      </c>
      <c r="D155" s="32">
        <v>76</v>
      </c>
      <c r="E155" s="32">
        <v>38</v>
      </c>
      <c r="F155" s="32">
        <v>12</v>
      </c>
      <c r="G155" s="32">
        <v>6</v>
      </c>
      <c r="H155" s="32">
        <v>32</v>
      </c>
      <c r="I155" s="32">
        <v>16</v>
      </c>
      <c r="J155" s="32">
        <v>16</v>
      </c>
      <c r="K155" s="32">
        <v>8</v>
      </c>
      <c r="L155" s="32">
        <v>8</v>
      </c>
      <c r="M155" s="32">
        <v>4</v>
      </c>
      <c r="N155" s="32">
        <v>4</v>
      </c>
      <c r="O155" s="32">
        <v>2</v>
      </c>
      <c r="P155" s="32">
        <v>2</v>
      </c>
      <c r="Q155" s="32">
        <v>1</v>
      </c>
    </row>
    <row r="156" spans="1:17" ht="12.75">
      <c r="A156" s="25">
        <v>153</v>
      </c>
      <c r="B156" s="32">
        <v>153</v>
      </c>
      <c r="C156" s="32">
        <v>77</v>
      </c>
      <c r="D156" s="32">
        <v>77</v>
      </c>
      <c r="E156" s="32">
        <v>39</v>
      </c>
      <c r="F156" s="32">
        <v>14</v>
      </c>
      <c r="G156" s="32">
        <v>7</v>
      </c>
      <c r="H156" s="32">
        <v>32</v>
      </c>
      <c r="I156" s="32">
        <v>16</v>
      </c>
      <c r="J156" s="32">
        <v>16</v>
      </c>
      <c r="K156" s="32">
        <v>8</v>
      </c>
      <c r="L156" s="32">
        <v>8</v>
      </c>
      <c r="M156" s="32">
        <v>4</v>
      </c>
      <c r="N156" s="32">
        <v>4</v>
      </c>
      <c r="O156" s="32">
        <v>2</v>
      </c>
      <c r="P156" s="32">
        <v>2</v>
      </c>
      <c r="Q156" s="32">
        <v>1</v>
      </c>
    </row>
    <row r="157" spans="1:17" ht="12.75">
      <c r="A157" s="25">
        <v>154</v>
      </c>
      <c r="B157" s="32">
        <v>154</v>
      </c>
      <c r="C157" s="32">
        <v>77</v>
      </c>
      <c r="D157" s="32">
        <v>77</v>
      </c>
      <c r="E157" s="32">
        <v>39</v>
      </c>
      <c r="F157" s="32">
        <v>14</v>
      </c>
      <c r="G157" s="32">
        <v>7</v>
      </c>
      <c r="H157" s="32">
        <v>32</v>
      </c>
      <c r="I157" s="32">
        <v>16</v>
      </c>
      <c r="J157" s="32">
        <v>16</v>
      </c>
      <c r="K157" s="32">
        <v>8</v>
      </c>
      <c r="L157" s="32">
        <v>8</v>
      </c>
      <c r="M157" s="32">
        <v>4</v>
      </c>
      <c r="N157" s="32">
        <v>4</v>
      </c>
      <c r="O157" s="32">
        <v>2</v>
      </c>
      <c r="P157" s="32">
        <v>2</v>
      </c>
      <c r="Q157" s="32">
        <v>1</v>
      </c>
    </row>
    <row r="158" spans="1:17" ht="12.75">
      <c r="A158" s="25">
        <v>155</v>
      </c>
      <c r="B158" s="32">
        <v>155</v>
      </c>
      <c r="C158" s="32">
        <v>78</v>
      </c>
      <c r="D158" s="32">
        <v>78</v>
      </c>
      <c r="E158" s="32">
        <v>39</v>
      </c>
      <c r="F158" s="32">
        <v>14</v>
      </c>
      <c r="G158" s="32">
        <v>7</v>
      </c>
      <c r="H158" s="32">
        <v>32</v>
      </c>
      <c r="I158" s="32">
        <v>16</v>
      </c>
      <c r="J158" s="32">
        <v>16</v>
      </c>
      <c r="K158" s="32">
        <v>8</v>
      </c>
      <c r="L158" s="32">
        <v>8</v>
      </c>
      <c r="M158" s="32">
        <v>4</v>
      </c>
      <c r="N158" s="32">
        <v>4</v>
      </c>
      <c r="O158" s="32">
        <v>2</v>
      </c>
      <c r="P158" s="32">
        <v>2</v>
      </c>
      <c r="Q158" s="32">
        <v>1</v>
      </c>
    </row>
    <row r="159" spans="1:17" ht="12.75">
      <c r="A159" s="25">
        <v>156</v>
      </c>
      <c r="B159" s="32">
        <v>156</v>
      </c>
      <c r="C159" s="32">
        <v>78</v>
      </c>
      <c r="D159" s="32">
        <v>78</v>
      </c>
      <c r="E159" s="32">
        <v>39</v>
      </c>
      <c r="F159" s="32">
        <v>14</v>
      </c>
      <c r="G159" s="32">
        <v>7</v>
      </c>
      <c r="H159" s="32">
        <v>32</v>
      </c>
      <c r="I159" s="32">
        <v>16</v>
      </c>
      <c r="J159" s="32">
        <v>16</v>
      </c>
      <c r="K159" s="32">
        <v>8</v>
      </c>
      <c r="L159" s="32">
        <v>8</v>
      </c>
      <c r="M159" s="32">
        <v>4</v>
      </c>
      <c r="N159" s="32">
        <v>4</v>
      </c>
      <c r="O159" s="32">
        <v>2</v>
      </c>
      <c r="P159" s="32">
        <v>2</v>
      </c>
      <c r="Q159" s="32">
        <v>1</v>
      </c>
    </row>
    <row r="160" spans="1:17" ht="12.75">
      <c r="A160" s="25">
        <v>157</v>
      </c>
      <c r="B160" s="32">
        <v>157</v>
      </c>
      <c r="C160" s="32">
        <v>79</v>
      </c>
      <c r="D160" s="32">
        <v>79</v>
      </c>
      <c r="E160" s="32">
        <v>40</v>
      </c>
      <c r="F160" s="32">
        <v>16</v>
      </c>
      <c r="G160" s="32">
        <v>8</v>
      </c>
      <c r="H160" s="32">
        <v>32</v>
      </c>
      <c r="I160" s="32">
        <v>16</v>
      </c>
      <c r="J160" s="32">
        <v>16</v>
      </c>
      <c r="K160" s="32">
        <v>8</v>
      </c>
      <c r="L160" s="32">
        <v>8</v>
      </c>
      <c r="M160" s="32">
        <v>4</v>
      </c>
      <c r="N160" s="32">
        <v>4</v>
      </c>
      <c r="O160" s="32">
        <v>2</v>
      </c>
      <c r="P160" s="32">
        <v>2</v>
      </c>
      <c r="Q160" s="32">
        <v>1</v>
      </c>
    </row>
    <row r="161" spans="1:17" ht="12.75">
      <c r="A161" s="25">
        <v>158</v>
      </c>
      <c r="B161" s="32">
        <v>158</v>
      </c>
      <c r="C161" s="32">
        <v>79</v>
      </c>
      <c r="D161" s="32">
        <v>79</v>
      </c>
      <c r="E161" s="32">
        <v>40</v>
      </c>
      <c r="F161" s="32">
        <v>16</v>
      </c>
      <c r="G161" s="32">
        <v>8</v>
      </c>
      <c r="H161" s="32">
        <v>32</v>
      </c>
      <c r="I161" s="32">
        <v>16</v>
      </c>
      <c r="J161" s="32">
        <v>16</v>
      </c>
      <c r="K161" s="32">
        <v>8</v>
      </c>
      <c r="L161" s="32">
        <v>8</v>
      </c>
      <c r="M161" s="32">
        <v>4</v>
      </c>
      <c r="N161" s="32">
        <v>4</v>
      </c>
      <c r="O161" s="32">
        <v>2</v>
      </c>
      <c r="P161" s="32">
        <v>2</v>
      </c>
      <c r="Q161" s="32">
        <v>1</v>
      </c>
    </row>
    <row r="162" spans="1:17" ht="12.75">
      <c r="A162" s="25">
        <v>159</v>
      </c>
      <c r="B162" s="32">
        <v>159</v>
      </c>
      <c r="C162" s="32">
        <v>80</v>
      </c>
      <c r="D162" s="32">
        <v>80</v>
      </c>
      <c r="E162" s="32">
        <v>40</v>
      </c>
      <c r="F162" s="32">
        <v>16</v>
      </c>
      <c r="G162" s="32">
        <v>8</v>
      </c>
      <c r="H162" s="32">
        <v>32</v>
      </c>
      <c r="I162" s="32">
        <v>16</v>
      </c>
      <c r="J162" s="32">
        <v>16</v>
      </c>
      <c r="K162" s="32">
        <v>8</v>
      </c>
      <c r="L162" s="32">
        <v>8</v>
      </c>
      <c r="M162" s="32">
        <v>4</v>
      </c>
      <c r="N162" s="32">
        <v>4</v>
      </c>
      <c r="O162" s="32">
        <v>2</v>
      </c>
      <c r="P162" s="32">
        <v>2</v>
      </c>
      <c r="Q162" s="32">
        <v>1</v>
      </c>
    </row>
    <row r="163" spans="1:17" ht="12.75">
      <c r="A163" s="25">
        <v>160</v>
      </c>
      <c r="B163" s="32">
        <v>160</v>
      </c>
      <c r="C163" s="32">
        <v>80</v>
      </c>
      <c r="D163" s="32">
        <v>80</v>
      </c>
      <c r="E163" s="32">
        <v>40</v>
      </c>
      <c r="F163" s="32">
        <v>16</v>
      </c>
      <c r="G163" s="32">
        <v>8</v>
      </c>
      <c r="H163" s="32">
        <v>32</v>
      </c>
      <c r="I163" s="32">
        <v>16</v>
      </c>
      <c r="J163" s="32">
        <v>16</v>
      </c>
      <c r="K163" s="32">
        <v>8</v>
      </c>
      <c r="L163" s="32">
        <v>8</v>
      </c>
      <c r="M163" s="32">
        <v>4</v>
      </c>
      <c r="N163" s="32">
        <v>4</v>
      </c>
      <c r="O163" s="32">
        <v>2</v>
      </c>
      <c r="P163" s="32">
        <v>2</v>
      </c>
      <c r="Q163" s="32">
        <v>1</v>
      </c>
    </row>
    <row r="164" spans="1:17" ht="12.75">
      <c r="A164" s="25">
        <v>161</v>
      </c>
      <c r="B164" s="32">
        <v>161</v>
      </c>
      <c r="C164" s="32">
        <v>81</v>
      </c>
      <c r="D164" s="32">
        <v>81</v>
      </c>
      <c r="E164" s="32">
        <v>41</v>
      </c>
      <c r="F164" s="32">
        <v>18</v>
      </c>
      <c r="G164" s="32">
        <v>9</v>
      </c>
      <c r="H164" s="32">
        <v>32</v>
      </c>
      <c r="I164" s="32">
        <v>16</v>
      </c>
      <c r="J164" s="32">
        <v>16</v>
      </c>
      <c r="K164" s="32">
        <v>8</v>
      </c>
      <c r="L164" s="32">
        <v>8</v>
      </c>
      <c r="M164" s="32">
        <v>4</v>
      </c>
      <c r="N164" s="32">
        <v>4</v>
      </c>
      <c r="O164" s="32">
        <v>2</v>
      </c>
      <c r="P164" s="32">
        <v>2</v>
      </c>
      <c r="Q164" s="32">
        <v>1</v>
      </c>
    </row>
    <row r="165" spans="1:17" ht="12.75">
      <c r="A165" s="25">
        <v>162</v>
      </c>
      <c r="B165" s="32">
        <v>162</v>
      </c>
      <c r="C165" s="32">
        <v>81</v>
      </c>
      <c r="D165" s="32">
        <v>81</v>
      </c>
      <c r="E165" s="32">
        <v>41</v>
      </c>
      <c r="F165" s="32">
        <v>18</v>
      </c>
      <c r="G165" s="32">
        <v>9</v>
      </c>
      <c r="H165" s="32">
        <v>32</v>
      </c>
      <c r="I165" s="32">
        <v>16</v>
      </c>
      <c r="J165" s="32">
        <v>16</v>
      </c>
      <c r="K165" s="32">
        <v>8</v>
      </c>
      <c r="L165" s="32">
        <v>8</v>
      </c>
      <c r="M165" s="32">
        <v>4</v>
      </c>
      <c r="N165" s="32">
        <v>4</v>
      </c>
      <c r="O165" s="32">
        <v>2</v>
      </c>
      <c r="P165" s="32">
        <v>2</v>
      </c>
      <c r="Q165" s="32">
        <v>1</v>
      </c>
    </row>
    <row r="166" spans="1:17" ht="12.75">
      <c r="A166" s="25">
        <v>163</v>
      </c>
      <c r="B166" s="32">
        <v>163</v>
      </c>
      <c r="C166" s="32">
        <v>82</v>
      </c>
      <c r="D166" s="32">
        <v>82</v>
      </c>
      <c r="E166" s="32">
        <v>41</v>
      </c>
      <c r="F166" s="32">
        <v>18</v>
      </c>
      <c r="G166" s="32">
        <v>9</v>
      </c>
      <c r="H166" s="32">
        <v>32</v>
      </c>
      <c r="I166" s="32">
        <v>16</v>
      </c>
      <c r="J166" s="32">
        <v>16</v>
      </c>
      <c r="K166" s="32">
        <v>8</v>
      </c>
      <c r="L166" s="32">
        <v>8</v>
      </c>
      <c r="M166" s="32">
        <v>4</v>
      </c>
      <c r="N166" s="32">
        <v>4</v>
      </c>
      <c r="O166" s="32">
        <v>2</v>
      </c>
      <c r="P166" s="32">
        <v>2</v>
      </c>
      <c r="Q166" s="32">
        <v>1</v>
      </c>
    </row>
    <row r="167" spans="1:17" ht="12.75">
      <c r="A167" s="25">
        <v>164</v>
      </c>
      <c r="B167" s="32">
        <v>164</v>
      </c>
      <c r="C167" s="32">
        <v>82</v>
      </c>
      <c r="D167" s="32">
        <v>82</v>
      </c>
      <c r="E167" s="32">
        <v>41</v>
      </c>
      <c r="F167" s="32">
        <v>18</v>
      </c>
      <c r="G167" s="32">
        <v>9</v>
      </c>
      <c r="H167" s="32">
        <v>32</v>
      </c>
      <c r="I167" s="32">
        <v>16</v>
      </c>
      <c r="J167" s="32">
        <v>16</v>
      </c>
      <c r="K167" s="32">
        <v>8</v>
      </c>
      <c r="L167" s="32">
        <v>8</v>
      </c>
      <c r="M167" s="32">
        <v>4</v>
      </c>
      <c r="N167" s="32">
        <v>4</v>
      </c>
      <c r="O167" s="32">
        <v>2</v>
      </c>
      <c r="P167" s="32">
        <v>2</v>
      </c>
      <c r="Q167" s="32">
        <v>1</v>
      </c>
    </row>
    <row r="168" spans="1:17" ht="12.75">
      <c r="A168" s="25">
        <v>165</v>
      </c>
      <c r="B168" s="32">
        <v>165</v>
      </c>
      <c r="C168" s="32">
        <v>83</v>
      </c>
      <c r="D168" s="32">
        <v>83</v>
      </c>
      <c r="E168" s="32">
        <v>42</v>
      </c>
      <c r="F168" s="32">
        <v>20</v>
      </c>
      <c r="G168" s="32">
        <v>10</v>
      </c>
      <c r="H168" s="32">
        <v>32</v>
      </c>
      <c r="I168" s="32">
        <v>16</v>
      </c>
      <c r="J168" s="32">
        <v>16</v>
      </c>
      <c r="K168" s="32">
        <v>8</v>
      </c>
      <c r="L168" s="32">
        <v>8</v>
      </c>
      <c r="M168" s="32">
        <v>4</v>
      </c>
      <c r="N168" s="32">
        <v>4</v>
      </c>
      <c r="O168" s="32">
        <v>2</v>
      </c>
      <c r="P168" s="32">
        <v>2</v>
      </c>
      <c r="Q168" s="32">
        <v>1</v>
      </c>
    </row>
    <row r="169" spans="1:17" ht="12.75">
      <c r="A169" s="25">
        <v>166</v>
      </c>
      <c r="B169" s="32">
        <v>166</v>
      </c>
      <c r="C169" s="32">
        <v>83</v>
      </c>
      <c r="D169" s="32">
        <v>83</v>
      </c>
      <c r="E169" s="32">
        <v>42</v>
      </c>
      <c r="F169" s="32">
        <v>20</v>
      </c>
      <c r="G169" s="32">
        <v>10</v>
      </c>
      <c r="H169" s="32">
        <v>32</v>
      </c>
      <c r="I169" s="32">
        <v>16</v>
      </c>
      <c r="J169" s="32">
        <v>16</v>
      </c>
      <c r="K169" s="32">
        <v>8</v>
      </c>
      <c r="L169" s="32">
        <v>8</v>
      </c>
      <c r="M169" s="32">
        <v>4</v>
      </c>
      <c r="N169" s="32">
        <v>4</v>
      </c>
      <c r="O169" s="32">
        <v>2</v>
      </c>
      <c r="P169" s="32">
        <v>2</v>
      </c>
      <c r="Q169" s="32">
        <v>1</v>
      </c>
    </row>
    <row r="170" spans="1:17" ht="12.75">
      <c r="A170" s="25">
        <v>167</v>
      </c>
      <c r="B170" s="32">
        <v>167</v>
      </c>
      <c r="C170" s="32">
        <v>84</v>
      </c>
      <c r="D170" s="32">
        <v>84</v>
      </c>
      <c r="E170" s="32">
        <v>42</v>
      </c>
      <c r="F170" s="32">
        <v>20</v>
      </c>
      <c r="G170" s="32">
        <v>10</v>
      </c>
      <c r="H170" s="32">
        <v>32</v>
      </c>
      <c r="I170" s="32">
        <v>16</v>
      </c>
      <c r="J170" s="32">
        <v>16</v>
      </c>
      <c r="K170" s="32">
        <v>8</v>
      </c>
      <c r="L170" s="32">
        <v>8</v>
      </c>
      <c r="M170" s="32">
        <v>4</v>
      </c>
      <c r="N170" s="32">
        <v>4</v>
      </c>
      <c r="O170" s="32">
        <v>2</v>
      </c>
      <c r="P170" s="32">
        <v>2</v>
      </c>
      <c r="Q170" s="32">
        <v>1</v>
      </c>
    </row>
    <row r="171" spans="1:17" ht="12.75">
      <c r="A171" s="25">
        <v>168</v>
      </c>
      <c r="B171" s="32">
        <v>168</v>
      </c>
      <c r="C171" s="32">
        <v>84</v>
      </c>
      <c r="D171" s="32">
        <v>84</v>
      </c>
      <c r="E171" s="32">
        <v>42</v>
      </c>
      <c r="F171" s="32">
        <v>20</v>
      </c>
      <c r="G171" s="32">
        <v>10</v>
      </c>
      <c r="H171" s="32">
        <v>32</v>
      </c>
      <c r="I171" s="32">
        <v>16</v>
      </c>
      <c r="J171" s="32">
        <v>16</v>
      </c>
      <c r="K171" s="32">
        <v>8</v>
      </c>
      <c r="L171" s="32">
        <v>8</v>
      </c>
      <c r="M171" s="32">
        <v>4</v>
      </c>
      <c r="N171" s="32">
        <v>4</v>
      </c>
      <c r="O171" s="32">
        <v>2</v>
      </c>
      <c r="P171" s="32">
        <v>2</v>
      </c>
      <c r="Q171" s="32">
        <v>1</v>
      </c>
    </row>
    <row r="172" spans="1:17" ht="12.75">
      <c r="A172" s="25">
        <v>169</v>
      </c>
      <c r="B172" s="32">
        <v>169</v>
      </c>
      <c r="C172" s="32">
        <v>85</v>
      </c>
      <c r="D172" s="32">
        <v>85</v>
      </c>
      <c r="E172" s="32">
        <v>43</v>
      </c>
      <c r="F172" s="32">
        <v>22</v>
      </c>
      <c r="G172" s="32">
        <v>11</v>
      </c>
      <c r="H172" s="32">
        <v>32</v>
      </c>
      <c r="I172" s="32">
        <v>16</v>
      </c>
      <c r="J172" s="32">
        <v>16</v>
      </c>
      <c r="K172" s="32">
        <v>8</v>
      </c>
      <c r="L172" s="32">
        <v>8</v>
      </c>
      <c r="M172" s="32">
        <v>4</v>
      </c>
      <c r="N172" s="32">
        <v>4</v>
      </c>
      <c r="O172" s="32">
        <v>2</v>
      </c>
      <c r="P172" s="32">
        <v>2</v>
      </c>
      <c r="Q172" s="32">
        <v>1</v>
      </c>
    </row>
    <row r="173" spans="1:17" ht="12.75">
      <c r="A173" s="25">
        <v>170</v>
      </c>
      <c r="B173" s="32">
        <v>170</v>
      </c>
      <c r="C173" s="32">
        <v>85</v>
      </c>
      <c r="D173" s="32">
        <v>85</v>
      </c>
      <c r="E173" s="32">
        <v>43</v>
      </c>
      <c r="F173" s="32">
        <v>22</v>
      </c>
      <c r="G173" s="32">
        <v>11</v>
      </c>
      <c r="H173" s="32">
        <v>32</v>
      </c>
      <c r="I173" s="32">
        <v>16</v>
      </c>
      <c r="J173" s="32">
        <v>16</v>
      </c>
      <c r="K173" s="32">
        <v>8</v>
      </c>
      <c r="L173" s="32">
        <v>8</v>
      </c>
      <c r="M173" s="32">
        <v>4</v>
      </c>
      <c r="N173" s="32">
        <v>4</v>
      </c>
      <c r="O173" s="32">
        <v>2</v>
      </c>
      <c r="P173" s="32">
        <v>2</v>
      </c>
      <c r="Q173" s="32">
        <v>1</v>
      </c>
    </row>
    <row r="174" spans="1:17" ht="12.75">
      <c r="A174" s="25">
        <v>171</v>
      </c>
      <c r="B174" s="32">
        <v>171</v>
      </c>
      <c r="C174" s="32">
        <v>86</v>
      </c>
      <c r="D174" s="32">
        <v>86</v>
      </c>
      <c r="E174" s="32">
        <v>43</v>
      </c>
      <c r="F174" s="32">
        <v>22</v>
      </c>
      <c r="G174" s="32">
        <v>11</v>
      </c>
      <c r="H174" s="32">
        <v>32</v>
      </c>
      <c r="I174" s="32">
        <v>16</v>
      </c>
      <c r="J174" s="32">
        <v>16</v>
      </c>
      <c r="K174" s="32">
        <v>8</v>
      </c>
      <c r="L174" s="32">
        <v>8</v>
      </c>
      <c r="M174" s="32">
        <v>4</v>
      </c>
      <c r="N174" s="32">
        <v>4</v>
      </c>
      <c r="O174" s="32">
        <v>2</v>
      </c>
      <c r="P174" s="32">
        <v>2</v>
      </c>
      <c r="Q174" s="32">
        <v>1</v>
      </c>
    </row>
    <row r="175" spans="1:17" ht="12.75">
      <c r="A175" s="25">
        <v>172</v>
      </c>
      <c r="B175" s="32">
        <v>172</v>
      </c>
      <c r="C175" s="32">
        <v>86</v>
      </c>
      <c r="D175" s="32">
        <v>86</v>
      </c>
      <c r="E175" s="32">
        <v>43</v>
      </c>
      <c r="F175" s="32">
        <v>22</v>
      </c>
      <c r="G175" s="32">
        <v>11</v>
      </c>
      <c r="H175" s="32">
        <v>32</v>
      </c>
      <c r="I175" s="32">
        <v>16</v>
      </c>
      <c r="J175" s="32">
        <v>16</v>
      </c>
      <c r="K175" s="32">
        <v>8</v>
      </c>
      <c r="L175" s="32">
        <v>8</v>
      </c>
      <c r="M175" s="32">
        <v>4</v>
      </c>
      <c r="N175" s="32">
        <v>4</v>
      </c>
      <c r="O175" s="32">
        <v>2</v>
      </c>
      <c r="P175" s="32">
        <v>2</v>
      </c>
      <c r="Q175" s="32">
        <v>1</v>
      </c>
    </row>
    <row r="176" spans="1:17" ht="12.75">
      <c r="A176" s="25">
        <v>173</v>
      </c>
      <c r="B176" s="32">
        <v>173</v>
      </c>
      <c r="C176" s="32">
        <v>87</v>
      </c>
      <c r="D176" s="32">
        <v>87</v>
      </c>
      <c r="E176" s="32">
        <v>44</v>
      </c>
      <c r="F176" s="32">
        <v>24</v>
      </c>
      <c r="G176" s="32">
        <v>12</v>
      </c>
      <c r="H176" s="32">
        <v>32</v>
      </c>
      <c r="I176" s="32">
        <v>16</v>
      </c>
      <c r="J176" s="32">
        <v>16</v>
      </c>
      <c r="K176" s="32">
        <v>8</v>
      </c>
      <c r="L176" s="32">
        <v>8</v>
      </c>
      <c r="M176" s="32">
        <v>4</v>
      </c>
      <c r="N176" s="32">
        <v>4</v>
      </c>
      <c r="O176" s="32">
        <v>2</v>
      </c>
      <c r="P176" s="32">
        <v>2</v>
      </c>
      <c r="Q176" s="32">
        <v>1</v>
      </c>
    </row>
    <row r="177" spans="1:17" ht="12.75">
      <c r="A177" s="25">
        <v>174</v>
      </c>
      <c r="B177" s="32">
        <v>174</v>
      </c>
      <c r="C177" s="32">
        <v>87</v>
      </c>
      <c r="D177" s="32">
        <v>87</v>
      </c>
      <c r="E177" s="32">
        <v>44</v>
      </c>
      <c r="F177" s="32">
        <v>24</v>
      </c>
      <c r="G177" s="32">
        <v>12</v>
      </c>
      <c r="H177" s="32">
        <v>32</v>
      </c>
      <c r="I177" s="32">
        <v>16</v>
      </c>
      <c r="J177" s="32">
        <v>16</v>
      </c>
      <c r="K177" s="32">
        <v>8</v>
      </c>
      <c r="L177" s="32">
        <v>8</v>
      </c>
      <c r="M177" s="32">
        <v>4</v>
      </c>
      <c r="N177" s="32">
        <v>4</v>
      </c>
      <c r="O177" s="32">
        <v>2</v>
      </c>
      <c r="P177" s="32">
        <v>2</v>
      </c>
      <c r="Q177" s="32">
        <v>1</v>
      </c>
    </row>
    <row r="178" spans="1:17" ht="12.75">
      <c r="A178" s="25">
        <v>175</v>
      </c>
      <c r="B178" s="32">
        <v>175</v>
      </c>
      <c r="C178" s="32">
        <v>88</v>
      </c>
      <c r="D178" s="32">
        <v>88</v>
      </c>
      <c r="E178" s="32">
        <v>44</v>
      </c>
      <c r="F178" s="32">
        <v>24</v>
      </c>
      <c r="G178" s="32">
        <v>12</v>
      </c>
      <c r="H178" s="32">
        <v>32</v>
      </c>
      <c r="I178" s="32">
        <v>16</v>
      </c>
      <c r="J178" s="32">
        <v>16</v>
      </c>
      <c r="K178" s="32">
        <v>8</v>
      </c>
      <c r="L178" s="32">
        <v>8</v>
      </c>
      <c r="M178" s="32">
        <v>4</v>
      </c>
      <c r="N178" s="32">
        <v>4</v>
      </c>
      <c r="O178" s="32">
        <v>2</v>
      </c>
      <c r="P178" s="32">
        <v>2</v>
      </c>
      <c r="Q178" s="32">
        <v>1</v>
      </c>
    </row>
    <row r="179" spans="1:17" ht="12.75">
      <c r="A179" s="25">
        <v>176</v>
      </c>
      <c r="B179" s="32">
        <v>176</v>
      </c>
      <c r="C179" s="32">
        <v>88</v>
      </c>
      <c r="D179" s="32">
        <v>88</v>
      </c>
      <c r="E179" s="32">
        <v>44</v>
      </c>
      <c r="F179" s="32">
        <v>24</v>
      </c>
      <c r="G179" s="32">
        <v>12</v>
      </c>
      <c r="H179" s="32">
        <v>32</v>
      </c>
      <c r="I179" s="32">
        <v>16</v>
      </c>
      <c r="J179" s="32">
        <v>16</v>
      </c>
      <c r="K179" s="32">
        <v>8</v>
      </c>
      <c r="L179" s="32">
        <v>8</v>
      </c>
      <c r="M179" s="32">
        <v>4</v>
      </c>
      <c r="N179" s="32">
        <v>4</v>
      </c>
      <c r="O179" s="32">
        <v>2</v>
      </c>
      <c r="P179" s="32">
        <v>2</v>
      </c>
      <c r="Q179" s="32">
        <v>1</v>
      </c>
    </row>
    <row r="180" spans="1:17" ht="12.75">
      <c r="A180" s="25">
        <v>177</v>
      </c>
      <c r="B180" s="32">
        <v>177</v>
      </c>
      <c r="C180" s="32">
        <v>89</v>
      </c>
      <c r="D180" s="32">
        <v>89</v>
      </c>
      <c r="E180" s="32">
        <v>45</v>
      </c>
      <c r="F180" s="32">
        <v>26</v>
      </c>
      <c r="G180" s="32">
        <v>13</v>
      </c>
      <c r="H180" s="32">
        <v>32</v>
      </c>
      <c r="I180" s="32">
        <v>16</v>
      </c>
      <c r="J180" s="32">
        <v>16</v>
      </c>
      <c r="K180" s="32">
        <v>8</v>
      </c>
      <c r="L180" s="32">
        <v>8</v>
      </c>
      <c r="M180" s="32">
        <v>4</v>
      </c>
      <c r="N180" s="32">
        <v>4</v>
      </c>
      <c r="O180" s="32">
        <v>2</v>
      </c>
      <c r="P180" s="32">
        <v>2</v>
      </c>
      <c r="Q180" s="32">
        <v>1</v>
      </c>
    </row>
    <row r="181" spans="1:17" ht="12.75">
      <c r="A181" s="25">
        <v>178</v>
      </c>
      <c r="B181" s="32">
        <v>178</v>
      </c>
      <c r="C181" s="32">
        <v>89</v>
      </c>
      <c r="D181" s="32">
        <v>89</v>
      </c>
      <c r="E181" s="32">
        <v>45</v>
      </c>
      <c r="F181" s="32">
        <v>26</v>
      </c>
      <c r="G181" s="32">
        <v>13</v>
      </c>
      <c r="H181" s="32">
        <v>32</v>
      </c>
      <c r="I181" s="32">
        <v>16</v>
      </c>
      <c r="J181" s="32">
        <v>16</v>
      </c>
      <c r="K181" s="32">
        <v>8</v>
      </c>
      <c r="L181" s="32">
        <v>8</v>
      </c>
      <c r="M181" s="32">
        <v>4</v>
      </c>
      <c r="N181" s="32">
        <v>4</v>
      </c>
      <c r="O181" s="32">
        <v>2</v>
      </c>
      <c r="P181" s="32">
        <v>2</v>
      </c>
      <c r="Q181" s="32">
        <v>1</v>
      </c>
    </row>
    <row r="182" spans="1:17" ht="12.75">
      <c r="A182" s="25">
        <v>179</v>
      </c>
      <c r="B182" s="32">
        <v>179</v>
      </c>
      <c r="C182" s="32">
        <v>90</v>
      </c>
      <c r="D182" s="32">
        <v>90</v>
      </c>
      <c r="E182" s="32">
        <v>45</v>
      </c>
      <c r="F182" s="32">
        <v>26</v>
      </c>
      <c r="G182" s="32">
        <v>13</v>
      </c>
      <c r="H182" s="32">
        <v>32</v>
      </c>
      <c r="I182" s="32">
        <v>16</v>
      </c>
      <c r="J182" s="32">
        <v>16</v>
      </c>
      <c r="K182" s="32">
        <v>8</v>
      </c>
      <c r="L182" s="32">
        <v>8</v>
      </c>
      <c r="M182" s="32">
        <v>4</v>
      </c>
      <c r="N182" s="32">
        <v>4</v>
      </c>
      <c r="O182" s="32">
        <v>2</v>
      </c>
      <c r="P182" s="32">
        <v>2</v>
      </c>
      <c r="Q182" s="32">
        <v>1</v>
      </c>
    </row>
    <row r="183" spans="1:17" ht="12.75">
      <c r="A183" s="25">
        <v>180</v>
      </c>
      <c r="B183" s="32">
        <v>180</v>
      </c>
      <c r="C183" s="32">
        <v>90</v>
      </c>
      <c r="D183" s="32">
        <v>90</v>
      </c>
      <c r="E183" s="32">
        <v>45</v>
      </c>
      <c r="F183" s="32">
        <v>26</v>
      </c>
      <c r="G183" s="32">
        <v>13</v>
      </c>
      <c r="H183" s="32">
        <v>32</v>
      </c>
      <c r="I183" s="32">
        <v>16</v>
      </c>
      <c r="J183" s="32">
        <v>16</v>
      </c>
      <c r="K183" s="32">
        <v>8</v>
      </c>
      <c r="L183" s="32">
        <v>8</v>
      </c>
      <c r="M183" s="32">
        <v>4</v>
      </c>
      <c r="N183" s="32">
        <v>4</v>
      </c>
      <c r="O183" s="32">
        <v>2</v>
      </c>
      <c r="P183" s="32">
        <v>2</v>
      </c>
      <c r="Q183" s="32">
        <v>1</v>
      </c>
    </row>
    <row r="184" spans="1:17" ht="12.75">
      <c r="A184" s="25">
        <v>181</v>
      </c>
      <c r="B184" s="32">
        <v>181</v>
      </c>
      <c r="C184" s="32">
        <v>91</v>
      </c>
      <c r="D184" s="32">
        <v>91</v>
      </c>
      <c r="E184" s="32">
        <v>46</v>
      </c>
      <c r="F184" s="32">
        <v>28</v>
      </c>
      <c r="G184" s="32">
        <v>14</v>
      </c>
      <c r="H184" s="32">
        <v>32</v>
      </c>
      <c r="I184" s="32">
        <v>16</v>
      </c>
      <c r="J184" s="32">
        <v>16</v>
      </c>
      <c r="K184" s="32">
        <v>8</v>
      </c>
      <c r="L184" s="32">
        <v>8</v>
      </c>
      <c r="M184" s="32">
        <v>4</v>
      </c>
      <c r="N184" s="32">
        <v>4</v>
      </c>
      <c r="O184" s="32">
        <v>2</v>
      </c>
      <c r="P184" s="32">
        <v>2</v>
      </c>
      <c r="Q184" s="32">
        <v>1</v>
      </c>
    </row>
    <row r="185" spans="1:17" ht="12.75">
      <c r="A185" s="25">
        <v>182</v>
      </c>
      <c r="B185" s="32">
        <v>182</v>
      </c>
      <c r="C185" s="32">
        <v>91</v>
      </c>
      <c r="D185" s="32">
        <v>91</v>
      </c>
      <c r="E185" s="32">
        <v>46</v>
      </c>
      <c r="F185" s="32">
        <v>28</v>
      </c>
      <c r="G185" s="32">
        <v>14</v>
      </c>
      <c r="H185" s="32">
        <v>32</v>
      </c>
      <c r="I185" s="32">
        <v>16</v>
      </c>
      <c r="J185" s="32">
        <v>16</v>
      </c>
      <c r="K185" s="32">
        <v>8</v>
      </c>
      <c r="L185" s="32">
        <v>8</v>
      </c>
      <c r="M185" s="32">
        <v>4</v>
      </c>
      <c r="N185" s="32">
        <v>4</v>
      </c>
      <c r="O185" s="32">
        <v>2</v>
      </c>
      <c r="P185" s="32">
        <v>2</v>
      </c>
      <c r="Q185" s="32">
        <v>1</v>
      </c>
    </row>
    <row r="186" spans="1:17" ht="12.75">
      <c r="A186" s="25">
        <v>183</v>
      </c>
      <c r="B186" s="32">
        <v>183</v>
      </c>
      <c r="C186" s="32">
        <v>92</v>
      </c>
      <c r="D186" s="32">
        <v>92</v>
      </c>
      <c r="E186" s="32">
        <v>46</v>
      </c>
      <c r="F186" s="32">
        <v>28</v>
      </c>
      <c r="G186" s="32">
        <v>14</v>
      </c>
      <c r="H186" s="32">
        <v>32</v>
      </c>
      <c r="I186" s="32">
        <v>16</v>
      </c>
      <c r="J186" s="32">
        <v>16</v>
      </c>
      <c r="K186" s="32">
        <v>8</v>
      </c>
      <c r="L186" s="32">
        <v>8</v>
      </c>
      <c r="M186" s="32">
        <v>4</v>
      </c>
      <c r="N186" s="32">
        <v>4</v>
      </c>
      <c r="O186" s="32">
        <v>2</v>
      </c>
      <c r="P186" s="32">
        <v>2</v>
      </c>
      <c r="Q186" s="32">
        <v>1</v>
      </c>
    </row>
    <row r="187" spans="1:17" ht="12.75">
      <c r="A187" s="25">
        <v>184</v>
      </c>
      <c r="B187" s="32">
        <v>184</v>
      </c>
      <c r="C187" s="32">
        <v>92</v>
      </c>
      <c r="D187" s="32">
        <v>92</v>
      </c>
      <c r="E187" s="32">
        <v>46</v>
      </c>
      <c r="F187" s="32">
        <v>28</v>
      </c>
      <c r="G187" s="32">
        <v>14</v>
      </c>
      <c r="H187" s="32">
        <v>32</v>
      </c>
      <c r="I187" s="32">
        <v>16</v>
      </c>
      <c r="J187" s="32">
        <v>16</v>
      </c>
      <c r="K187" s="32">
        <v>8</v>
      </c>
      <c r="L187" s="32">
        <v>8</v>
      </c>
      <c r="M187" s="32">
        <v>4</v>
      </c>
      <c r="N187" s="32">
        <v>4</v>
      </c>
      <c r="O187" s="32">
        <v>2</v>
      </c>
      <c r="P187" s="32">
        <v>2</v>
      </c>
      <c r="Q187" s="32">
        <v>1</v>
      </c>
    </row>
    <row r="188" spans="1:17" ht="12.75">
      <c r="A188" s="25">
        <v>185</v>
      </c>
      <c r="B188" s="32">
        <v>185</v>
      </c>
      <c r="C188" s="32">
        <v>93</v>
      </c>
      <c r="D188" s="32">
        <v>93</v>
      </c>
      <c r="E188" s="32">
        <v>47</v>
      </c>
      <c r="F188" s="32">
        <v>30</v>
      </c>
      <c r="G188" s="32">
        <v>15</v>
      </c>
      <c r="H188" s="32">
        <v>32</v>
      </c>
      <c r="I188" s="32">
        <v>16</v>
      </c>
      <c r="J188" s="32">
        <v>16</v>
      </c>
      <c r="K188" s="32">
        <v>8</v>
      </c>
      <c r="L188" s="32">
        <v>8</v>
      </c>
      <c r="M188" s="32">
        <v>4</v>
      </c>
      <c r="N188" s="32">
        <v>4</v>
      </c>
      <c r="O188" s="32">
        <v>2</v>
      </c>
      <c r="P188" s="32">
        <v>2</v>
      </c>
      <c r="Q188" s="32">
        <v>1</v>
      </c>
    </row>
    <row r="189" spans="1:17" ht="12.75">
      <c r="A189" s="25">
        <v>186</v>
      </c>
      <c r="B189" s="32">
        <v>186</v>
      </c>
      <c r="C189" s="32">
        <v>93</v>
      </c>
      <c r="D189" s="32">
        <v>93</v>
      </c>
      <c r="E189" s="32">
        <v>47</v>
      </c>
      <c r="F189" s="32">
        <v>30</v>
      </c>
      <c r="G189" s="32">
        <v>15</v>
      </c>
      <c r="H189" s="32">
        <v>32</v>
      </c>
      <c r="I189" s="32">
        <v>16</v>
      </c>
      <c r="J189" s="32">
        <v>16</v>
      </c>
      <c r="K189" s="32">
        <v>8</v>
      </c>
      <c r="L189" s="32">
        <v>8</v>
      </c>
      <c r="M189" s="32">
        <v>4</v>
      </c>
      <c r="N189" s="32">
        <v>4</v>
      </c>
      <c r="O189" s="32">
        <v>2</v>
      </c>
      <c r="P189" s="32">
        <v>2</v>
      </c>
      <c r="Q189" s="32">
        <v>1</v>
      </c>
    </row>
    <row r="190" spans="1:17" ht="12.75">
      <c r="A190" s="25">
        <v>187</v>
      </c>
      <c r="B190" s="32">
        <v>187</v>
      </c>
      <c r="C190" s="32">
        <v>94</v>
      </c>
      <c r="D190" s="32">
        <v>94</v>
      </c>
      <c r="E190" s="32">
        <v>47</v>
      </c>
      <c r="F190" s="32">
        <v>30</v>
      </c>
      <c r="G190" s="32">
        <v>15</v>
      </c>
      <c r="H190" s="32">
        <v>32</v>
      </c>
      <c r="I190" s="32">
        <v>16</v>
      </c>
      <c r="J190" s="32">
        <v>16</v>
      </c>
      <c r="K190" s="32">
        <v>8</v>
      </c>
      <c r="L190" s="32">
        <v>8</v>
      </c>
      <c r="M190" s="32">
        <v>4</v>
      </c>
      <c r="N190" s="32">
        <v>4</v>
      </c>
      <c r="O190" s="32">
        <v>2</v>
      </c>
      <c r="P190" s="32">
        <v>2</v>
      </c>
      <c r="Q190" s="32">
        <v>1</v>
      </c>
    </row>
    <row r="191" spans="1:17" ht="12.75">
      <c r="A191" s="25">
        <v>188</v>
      </c>
      <c r="B191" s="32">
        <v>188</v>
      </c>
      <c r="C191" s="32">
        <v>94</v>
      </c>
      <c r="D191" s="32">
        <v>94</v>
      </c>
      <c r="E191" s="32">
        <v>47</v>
      </c>
      <c r="F191" s="32">
        <v>30</v>
      </c>
      <c r="G191" s="32">
        <v>15</v>
      </c>
      <c r="H191" s="32">
        <v>32</v>
      </c>
      <c r="I191" s="32">
        <v>16</v>
      </c>
      <c r="J191" s="32">
        <v>16</v>
      </c>
      <c r="K191" s="32">
        <v>8</v>
      </c>
      <c r="L191" s="32">
        <v>8</v>
      </c>
      <c r="M191" s="32">
        <v>4</v>
      </c>
      <c r="N191" s="32">
        <v>4</v>
      </c>
      <c r="O191" s="32">
        <v>2</v>
      </c>
      <c r="P191" s="32">
        <v>2</v>
      </c>
      <c r="Q191" s="32">
        <v>1</v>
      </c>
    </row>
    <row r="192" spans="1:17" ht="12.75">
      <c r="A192" s="25">
        <v>189</v>
      </c>
      <c r="B192" s="32">
        <v>189</v>
      </c>
      <c r="C192" s="32">
        <v>95</v>
      </c>
      <c r="D192" s="32">
        <v>95</v>
      </c>
      <c r="E192" s="32">
        <v>48</v>
      </c>
      <c r="F192" s="32">
        <v>32</v>
      </c>
      <c r="G192" s="32">
        <v>16</v>
      </c>
      <c r="H192" s="32">
        <v>32</v>
      </c>
      <c r="I192" s="32">
        <v>16</v>
      </c>
      <c r="J192" s="32">
        <v>16</v>
      </c>
      <c r="K192" s="32">
        <v>8</v>
      </c>
      <c r="L192" s="32">
        <v>8</v>
      </c>
      <c r="M192" s="32">
        <v>4</v>
      </c>
      <c r="N192" s="32">
        <v>4</v>
      </c>
      <c r="O192" s="32">
        <v>2</v>
      </c>
      <c r="P192" s="32">
        <v>2</v>
      </c>
      <c r="Q192" s="32">
        <v>1</v>
      </c>
    </row>
    <row r="193" spans="1:17" ht="12.75">
      <c r="A193" s="25">
        <v>190</v>
      </c>
      <c r="B193" s="32">
        <v>190</v>
      </c>
      <c r="C193" s="32">
        <v>95</v>
      </c>
      <c r="D193" s="32">
        <v>95</v>
      </c>
      <c r="E193" s="32">
        <v>48</v>
      </c>
      <c r="F193" s="32">
        <v>32</v>
      </c>
      <c r="G193" s="32">
        <v>16</v>
      </c>
      <c r="H193" s="32">
        <v>32</v>
      </c>
      <c r="I193" s="32">
        <v>16</v>
      </c>
      <c r="J193" s="32">
        <v>16</v>
      </c>
      <c r="K193" s="32">
        <v>8</v>
      </c>
      <c r="L193" s="32">
        <v>8</v>
      </c>
      <c r="M193" s="32">
        <v>4</v>
      </c>
      <c r="N193" s="32">
        <v>4</v>
      </c>
      <c r="O193" s="32">
        <v>2</v>
      </c>
      <c r="P193" s="32">
        <v>2</v>
      </c>
      <c r="Q193" s="32">
        <v>1</v>
      </c>
    </row>
    <row r="194" spans="1:17" ht="12.75">
      <c r="A194" s="25">
        <v>191</v>
      </c>
      <c r="B194" s="32">
        <v>191</v>
      </c>
      <c r="C194" s="32">
        <v>96</v>
      </c>
      <c r="D194" s="32">
        <v>96</v>
      </c>
      <c r="E194" s="32">
        <v>48</v>
      </c>
      <c r="F194" s="32">
        <v>32</v>
      </c>
      <c r="G194" s="32">
        <v>16</v>
      </c>
      <c r="H194" s="32">
        <v>32</v>
      </c>
      <c r="I194" s="32">
        <v>16</v>
      </c>
      <c r="J194" s="32">
        <v>16</v>
      </c>
      <c r="K194" s="32">
        <v>8</v>
      </c>
      <c r="L194" s="32">
        <v>8</v>
      </c>
      <c r="M194" s="32">
        <v>4</v>
      </c>
      <c r="N194" s="32">
        <v>4</v>
      </c>
      <c r="O194" s="32">
        <v>2</v>
      </c>
      <c r="P194" s="32">
        <v>2</v>
      </c>
      <c r="Q194" s="32">
        <v>1</v>
      </c>
    </row>
    <row r="195" spans="1:17" ht="12.75">
      <c r="A195" s="25">
        <v>192</v>
      </c>
      <c r="B195" s="32">
        <v>192</v>
      </c>
      <c r="C195" s="32">
        <v>96</v>
      </c>
      <c r="D195" s="32">
        <v>96</v>
      </c>
      <c r="E195" s="32">
        <v>48</v>
      </c>
      <c r="F195" s="32">
        <v>32</v>
      </c>
      <c r="G195" s="32">
        <v>16</v>
      </c>
      <c r="H195" s="32">
        <v>32</v>
      </c>
      <c r="I195" s="32">
        <v>16</v>
      </c>
      <c r="J195" s="32">
        <v>16</v>
      </c>
      <c r="K195" s="32">
        <v>8</v>
      </c>
      <c r="L195" s="32">
        <v>8</v>
      </c>
      <c r="M195" s="32">
        <v>4</v>
      </c>
      <c r="N195" s="32">
        <v>4</v>
      </c>
      <c r="O195" s="32">
        <v>2</v>
      </c>
      <c r="P195" s="32">
        <v>2</v>
      </c>
      <c r="Q195" s="32">
        <v>1</v>
      </c>
    </row>
    <row r="196" spans="1:17" ht="12.75">
      <c r="A196" s="25">
        <v>193</v>
      </c>
      <c r="B196" s="32">
        <v>193</v>
      </c>
      <c r="C196" s="32">
        <v>97</v>
      </c>
      <c r="D196" s="32">
        <v>97</v>
      </c>
      <c r="E196" s="32">
        <v>49</v>
      </c>
      <c r="F196" s="32">
        <v>34</v>
      </c>
      <c r="G196" s="32">
        <v>17</v>
      </c>
      <c r="H196" s="32">
        <v>32</v>
      </c>
      <c r="I196" s="32">
        <v>16</v>
      </c>
      <c r="J196" s="32">
        <v>16</v>
      </c>
      <c r="K196" s="32">
        <v>8</v>
      </c>
      <c r="L196" s="32">
        <v>8</v>
      </c>
      <c r="M196" s="32">
        <v>4</v>
      </c>
      <c r="N196" s="32">
        <v>4</v>
      </c>
      <c r="O196" s="32">
        <v>2</v>
      </c>
      <c r="P196" s="32">
        <v>2</v>
      </c>
      <c r="Q196" s="32">
        <v>1</v>
      </c>
    </row>
    <row r="197" spans="1:17" ht="12.75">
      <c r="A197" s="25">
        <v>194</v>
      </c>
      <c r="B197" s="32">
        <v>194</v>
      </c>
      <c r="C197" s="32">
        <v>97</v>
      </c>
      <c r="D197" s="32">
        <v>97</v>
      </c>
      <c r="E197" s="32">
        <v>49</v>
      </c>
      <c r="F197" s="32">
        <v>34</v>
      </c>
      <c r="G197" s="32">
        <v>17</v>
      </c>
      <c r="H197" s="32">
        <v>32</v>
      </c>
      <c r="I197" s="32">
        <v>16</v>
      </c>
      <c r="J197" s="32">
        <v>16</v>
      </c>
      <c r="K197" s="32">
        <v>8</v>
      </c>
      <c r="L197" s="32">
        <v>8</v>
      </c>
      <c r="M197" s="32">
        <v>4</v>
      </c>
      <c r="N197" s="32">
        <v>4</v>
      </c>
      <c r="O197" s="32">
        <v>2</v>
      </c>
      <c r="P197" s="32">
        <v>2</v>
      </c>
      <c r="Q197" s="32">
        <v>1</v>
      </c>
    </row>
    <row r="198" spans="1:17" ht="12.75">
      <c r="A198" s="25">
        <v>195</v>
      </c>
      <c r="B198" s="32">
        <v>195</v>
      </c>
      <c r="C198" s="32">
        <v>98</v>
      </c>
      <c r="D198" s="32">
        <v>98</v>
      </c>
      <c r="E198" s="32">
        <v>49</v>
      </c>
      <c r="F198" s="32">
        <v>34</v>
      </c>
      <c r="G198" s="32">
        <v>17</v>
      </c>
      <c r="H198" s="32">
        <v>32</v>
      </c>
      <c r="I198" s="32">
        <v>16</v>
      </c>
      <c r="J198" s="32">
        <v>16</v>
      </c>
      <c r="K198" s="32">
        <v>8</v>
      </c>
      <c r="L198" s="32">
        <v>8</v>
      </c>
      <c r="M198" s="32">
        <v>4</v>
      </c>
      <c r="N198" s="32">
        <v>4</v>
      </c>
      <c r="O198" s="32">
        <v>2</v>
      </c>
      <c r="P198" s="32">
        <v>2</v>
      </c>
      <c r="Q198" s="32">
        <v>1</v>
      </c>
    </row>
    <row r="199" spans="1:17" ht="12.75">
      <c r="A199" s="25">
        <v>196</v>
      </c>
      <c r="B199" s="32">
        <v>196</v>
      </c>
      <c r="C199" s="32">
        <v>98</v>
      </c>
      <c r="D199" s="32">
        <v>98</v>
      </c>
      <c r="E199" s="32">
        <v>49</v>
      </c>
      <c r="F199" s="32">
        <v>34</v>
      </c>
      <c r="G199" s="32">
        <v>17</v>
      </c>
      <c r="H199" s="32">
        <v>32</v>
      </c>
      <c r="I199" s="32">
        <v>16</v>
      </c>
      <c r="J199" s="32">
        <v>16</v>
      </c>
      <c r="K199" s="32">
        <v>8</v>
      </c>
      <c r="L199" s="32">
        <v>8</v>
      </c>
      <c r="M199" s="32">
        <v>4</v>
      </c>
      <c r="N199" s="32">
        <v>4</v>
      </c>
      <c r="O199" s="32">
        <v>2</v>
      </c>
      <c r="P199" s="32">
        <v>2</v>
      </c>
      <c r="Q199" s="32">
        <v>1</v>
      </c>
    </row>
    <row r="200" spans="1:17" ht="12.75">
      <c r="A200" s="25">
        <v>197</v>
      </c>
      <c r="B200" s="32">
        <v>197</v>
      </c>
      <c r="C200" s="32">
        <v>99</v>
      </c>
      <c r="D200" s="32">
        <v>99</v>
      </c>
      <c r="E200" s="32">
        <v>50</v>
      </c>
      <c r="F200" s="32">
        <v>36</v>
      </c>
      <c r="G200" s="32">
        <v>18</v>
      </c>
      <c r="H200" s="32">
        <v>32</v>
      </c>
      <c r="I200" s="32">
        <v>16</v>
      </c>
      <c r="J200" s="32">
        <v>16</v>
      </c>
      <c r="K200" s="32">
        <v>8</v>
      </c>
      <c r="L200" s="32">
        <v>8</v>
      </c>
      <c r="M200" s="32">
        <v>4</v>
      </c>
      <c r="N200" s="32">
        <v>4</v>
      </c>
      <c r="O200" s="32">
        <v>2</v>
      </c>
      <c r="P200" s="32">
        <v>2</v>
      </c>
      <c r="Q200" s="32">
        <v>1</v>
      </c>
    </row>
    <row r="201" spans="1:17" ht="12.75">
      <c r="A201" s="25">
        <v>198</v>
      </c>
      <c r="B201" s="32">
        <v>198</v>
      </c>
      <c r="C201" s="32">
        <v>99</v>
      </c>
      <c r="D201" s="32">
        <v>99</v>
      </c>
      <c r="E201" s="32">
        <v>50</v>
      </c>
      <c r="F201" s="32">
        <v>36</v>
      </c>
      <c r="G201" s="32">
        <v>18</v>
      </c>
      <c r="H201" s="32">
        <v>32</v>
      </c>
      <c r="I201" s="32">
        <v>16</v>
      </c>
      <c r="J201" s="32">
        <v>16</v>
      </c>
      <c r="K201" s="32">
        <v>8</v>
      </c>
      <c r="L201" s="32">
        <v>8</v>
      </c>
      <c r="M201" s="32">
        <v>4</v>
      </c>
      <c r="N201" s="32">
        <v>4</v>
      </c>
      <c r="O201" s="32">
        <v>2</v>
      </c>
      <c r="P201" s="32">
        <v>2</v>
      </c>
      <c r="Q201" s="32">
        <v>1</v>
      </c>
    </row>
    <row r="202" spans="1:17" ht="12.75">
      <c r="A202" s="25">
        <v>199</v>
      </c>
      <c r="B202" s="32">
        <v>199</v>
      </c>
      <c r="C202" s="32">
        <v>100</v>
      </c>
      <c r="D202" s="32">
        <v>100</v>
      </c>
      <c r="E202" s="32">
        <v>50</v>
      </c>
      <c r="F202" s="32">
        <v>36</v>
      </c>
      <c r="G202" s="32">
        <v>18</v>
      </c>
      <c r="H202" s="32">
        <v>32</v>
      </c>
      <c r="I202" s="32">
        <v>16</v>
      </c>
      <c r="J202" s="32">
        <v>16</v>
      </c>
      <c r="K202" s="32">
        <v>8</v>
      </c>
      <c r="L202" s="32">
        <v>8</v>
      </c>
      <c r="M202" s="32">
        <v>4</v>
      </c>
      <c r="N202" s="32">
        <v>4</v>
      </c>
      <c r="O202" s="32">
        <v>2</v>
      </c>
      <c r="P202" s="32">
        <v>2</v>
      </c>
      <c r="Q202" s="32">
        <v>1</v>
      </c>
    </row>
    <row r="203" spans="1:17" ht="12.75">
      <c r="A203" s="25">
        <v>200</v>
      </c>
      <c r="B203" s="32">
        <v>200</v>
      </c>
      <c r="C203" s="32">
        <v>100</v>
      </c>
      <c r="D203" s="32">
        <v>100</v>
      </c>
      <c r="E203" s="32">
        <v>50</v>
      </c>
      <c r="F203" s="32">
        <v>36</v>
      </c>
      <c r="G203" s="32">
        <v>18</v>
      </c>
      <c r="H203" s="32">
        <v>32</v>
      </c>
      <c r="I203" s="32">
        <v>16</v>
      </c>
      <c r="J203" s="32">
        <v>16</v>
      </c>
      <c r="K203" s="32">
        <v>8</v>
      </c>
      <c r="L203" s="32">
        <v>8</v>
      </c>
      <c r="M203" s="32">
        <v>4</v>
      </c>
      <c r="N203" s="32">
        <v>4</v>
      </c>
      <c r="O203" s="32">
        <v>2</v>
      </c>
      <c r="P203" s="32">
        <v>2</v>
      </c>
      <c r="Q203" s="32">
        <v>1</v>
      </c>
    </row>
    <row r="204" spans="1:17" ht="12.75">
      <c r="A204" s="25">
        <v>201</v>
      </c>
      <c r="B204" s="32">
        <v>201</v>
      </c>
      <c r="C204" s="32">
        <v>101</v>
      </c>
      <c r="D204" s="32">
        <v>101</v>
      </c>
      <c r="E204" s="32">
        <v>51</v>
      </c>
      <c r="F204" s="32">
        <v>38</v>
      </c>
      <c r="G204" s="32">
        <v>19</v>
      </c>
      <c r="H204" s="32">
        <v>32</v>
      </c>
      <c r="I204" s="32">
        <v>16</v>
      </c>
      <c r="J204" s="32">
        <v>16</v>
      </c>
      <c r="K204" s="32">
        <v>8</v>
      </c>
      <c r="L204" s="32">
        <v>8</v>
      </c>
      <c r="M204" s="32">
        <v>4</v>
      </c>
      <c r="N204" s="32">
        <v>4</v>
      </c>
      <c r="O204" s="32">
        <v>2</v>
      </c>
      <c r="P204" s="32">
        <v>2</v>
      </c>
      <c r="Q204" s="32">
        <v>1</v>
      </c>
    </row>
    <row r="205" spans="1:17" ht="12.75">
      <c r="A205" s="25">
        <v>202</v>
      </c>
      <c r="B205" s="32">
        <v>202</v>
      </c>
      <c r="C205" s="32">
        <v>101</v>
      </c>
      <c r="D205" s="32">
        <v>101</v>
      </c>
      <c r="E205" s="32">
        <v>51</v>
      </c>
      <c r="F205" s="32">
        <v>38</v>
      </c>
      <c r="G205" s="32">
        <v>19</v>
      </c>
      <c r="H205" s="32">
        <v>32</v>
      </c>
      <c r="I205" s="32">
        <v>16</v>
      </c>
      <c r="J205" s="32">
        <v>16</v>
      </c>
      <c r="K205" s="32">
        <v>8</v>
      </c>
      <c r="L205" s="32">
        <v>8</v>
      </c>
      <c r="M205" s="32">
        <v>4</v>
      </c>
      <c r="N205" s="32">
        <v>4</v>
      </c>
      <c r="O205" s="32">
        <v>2</v>
      </c>
      <c r="P205" s="32">
        <v>2</v>
      </c>
      <c r="Q205" s="32">
        <v>1</v>
      </c>
    </row>
    <row r="206" spans="1:17" ht="12.75">
      <c r="A206" s="25">
        <v>203</v>
      </c>
      <c r="B206" s="32">
        <v>203</v>
      </c>
      <c r="C206" s="32">
        <v>102</v>
      </c>
      <c r="D206" s="32">
        <v>102</v>
      </c>
      <c r="E206" s="32">
        <v>51</v>
      </c>
      <c r="F206" s="32">
        <v>38</v>
      </c>
      <c r="G206" s="32">
        <v>19</v>
      </c>
      <c r="H206" s="32">
        <v>32</v>
      </c>
      <c r="I206" s="32">
        <v>16</v>
      </c>
      <c r="J206" s="32">
        <v>16</v>
      </c>
      <c r="K206" s="32">
        <v>8</v>
      </c>
      <c r="L206" s="32">
        <v>8</v>
      </c>
      <c r="M206" s="32">
        <v>4</v>
      </c>
      <c r="N206" s="32">
        <v>4</v>
      </c>
      <c r="O206" s="32">
        <v>2</v>
      </c>
      <c r="P206" s="32">
        <v>2</v>
      </c>
      <c r="Q206" s="32">
        <v>1</v>
      </c>
    </row>
    <row r="207" spans="1:17" ht="12.75">
      <c r="A207" s="25">
        <v>204</v>
      </c>
      <c r="B207" s="32">
        <v>204</v>
      </c>
      <c r="C207" s="32">
        <v>102</v>
      </c>
      <c r="D207" s="32">
        <v>102</v>
      </c>
      <c r="E207" s="32">
        <v>51</v>
      </c>
      <c r="F207" s="32">
        <v>38</v>
      </c>
      <c r="G207" s="32">
        <v>19</v>
      </c>
      <c r="H207" s="32">
        <v>32</v>
      </c>
      <c r="I207" s="32">
        <v>16</v>
      </c>
      <c r="J207" s="32">
        <v>16</v>
      </c>
      <c r="K207" s="32">
        <v>8</v>
      </c>
      <c r="L207" s="32">
        <v>8</v>
      </c>
      <c r="M207" s="32">
        <v>4</v>
      </c>
      <c r="N207" s="32">
        <v>4</v>
      </c>
      <c r="O207" s="32">
        <v>2</v>
      </c>
      <c r="P207" s="32">
        <v>2</v>
      </c>
      <c r="Q207" s="32">
        <v>1</v>
      </c>
    </row>
    <row r="208" spans="1:17" ht="12.75">
      <c r="A208" s="25">
        <v>205</v>
      </c>
      <c r="B208" s="32">
        <v>205</v>
      </c>
      <c r="C208" s="32">
        <v>103</v>
      </c>
      <c r="D208" s="32">
        <v>103</v>
      </c>
      <c r="E208" s="32">
        <v>52</v>
      </c>
      <c r="F208" s="32">
        <v>40</v>
      </c>
      <c r="G208" s="32">
        <v>20</v>
      </c>
      <c r="H208" s="32">
        <v>32</v>
      </c>
      <c r="I208" s="32">
        <v>16</v>
      </c>
      <c r="J208" s="32">
        <v>16</v>
      </c>
      <c r="K208" s="32">
        <v>8</v>
      </c>
      <c r="L208" s="32">
        <v>8</v>
      </c>
      <c r="M208" s="32">
        <v>4</v>
      </c>
      <c r="N208" s="32">
        <v>4</v>
      </c>
      <c r="O208" s="32">
        <v>2</v>
      </c>
      <c r="P208" s="32">
        <v>2</v>
      </c>
      <c r="Q208" s="32">
        <v>1</v>
      </c>
    </row>
    <row r="209" spans="1:17" ht="12.75">
      <c r="A209" s="25">
        <v>206</v>
      </c>
      <c r="B209" s="32">
        <v>206</v>
      </c>
      <c r="C209" s="32">
        <v>103</v>
      </c>
      <c r="D209" s="32">
        <v>103</v>
      </c>
      <c r="E209" s="32">
        <v>52</v>
      </c>
      <c r="F209" s="32">
        <v>40</v>
      </c>
      <c r="G209" s="32">
        <v>20</v>
      </c>
      <c r="H209" s="32">
        <v>32</v>
      </c>
      <c r="I209" s="32">
        <v>16</v>
      </c>
      <c r="J209" s="32">
        <v>16</v>
      </c>
      <c r="K209" s="32">
        <v>8</v>
      </c>
      <c r="L209" s="32">
        <v>8</v>
      </c>
      <c r="M209" s="32">
        <v>4</v>
      </c>
      <c r="N209" s="32">
        <v>4</v>
      </c>
      <c r="O209" s="32">
        <v>2</v>
      </c>
      <c r="P209" s="32">
        <v>2</v>
      </c>
      <c r="Q209" s="32">
        <v>1</v>
      </c>
    </row>
    <row r="210" spans="1:17" ht="12.75">
      <c r="A210" s="25">
        <v>207</v>
      </c>
      <c r="B210" s="32">
        <v>207</v>
      </c>
      <c r="C210" s="32">
        <v>104</v>
      </c>
      <c r="D210" s="32">
        <v>104</v>
      </c>
      <c r="E210" s="32">
        <v>52</v>
      </c>
      <c r="F210" s="32">
        <v>40</v>
      </c>
      <c r="G210" s="32">
        <v>20</v>
      </c>
      <c r="H210" s="32">
        <v>32</v>
      </c>
      <c r="I210" s="32">
        <v>16</v>
      </c>
      <c r="J210" s="32">
        <v>16</v>
      </c>
      <c r="K210" s="32">
        <v>8</v>
      </c>
      <c r="L210" s="32">
        <v>8</v>
      </c>
      <c r="M210" s="32">
        <v>4</v>
      </c>
      <c r="N210" s="32">
        <v>4</v>
      </c>
      <c r="O210" s="32">
        <v>2</v>
      </c>
      <c r="P210" s="32">
        <v>2</v>
      </c>
      <c r="Q210" s="32">
        <v>1</v>
      </c>
    </row>
    <row r="211" spans="1:17" ht="12.75">
      <c r="A211" s="25">
        <v>208</v>
      </c>
      <c r="B211" s="32">
        <v>208</v>
      </c>
      <c r="C211" s="32">
        <v>104</v>
      </c>
      <c r="D211" s="32">
        <v>104</v>
      </c>
      <c r="E211" s="32">
        <v>52</v>
      </c>
      <c r="F211" s="32">
        <v>40</v>
      </c>
      <c r="G211" s="32">
        <v>20</v>
      </c>
      <c r="H211" s="32">
        <v>32</v>
      </c>
      <c r="I211" s="32">
        <v>16</v>
      </c>
      <c r="J211" s="32">
        <v>16</v>
      </c>
      <c r="K211" s="32">
        <v>8</v>
      </c>
      <c r="L211" s="32">
        <v>8</v>
      </c>
      <c r="M211" s="32">
        <v>4</v>
      </c>
      <c r="N211" s="32">
        <v>4</v>
      </c>
      <c r="O211" s="32">
        <v>2</v>
      </c>
      <c r="P211" s="32">
        <v>2</v>
      </c>
      <c r="Q211" s="32">
        <v>1</v>
      </c>
    </row>
    <row r="212" spans="1:17" ht="12.75">
      <c r="A212" s="25">
        <v>209</v>
      </c>
      <c r="B212" s="32">
        <v>209</v>
      </c>
      <c r="C212" s="32">
        <v>105</v>
      </c>
      <c r="D212" s="32">
        <v>105</v>
      </c>
      <c r="E212" s="32">
        <v>53</v>
      </c>
      <c r="F212" s="32">
        <v>42</v>
      </c>
      <c r="G212" s="32">
        <v>21</v>
      </c>
      <c r="H212" s="32">
        <v>32</v>
      </c>
      <c r="I212" s="32">
        <v>16</v>
      </c>
      <c r="J212" s="32">
        <v>16</v>
      </c>
      <c r="K212" s="32">
        <v>8</v>
      </c>
      <c r="L212" s="32">
        <v>8</v>
      </c>
      <c r="M212" s="32">
        <v>4</v>
      </c>
      <c r="N212" s="32">
        <v>4</v>
      </c>
      <c r="O212" s="32">
        <v>2</v>
      </c>
      <c r="P212" s="32">
        <v>2</v>
      </c>
      <c r="Q212" s="32">
        <v>1</v>
      </c>
    </row>
    <row r="213" spans="1:17" ht="12.75">
      <c r="A213" s="25">
        <v>210</v>
      </c>
      <c r="B213" s="32">
        <v>210</v>
      </c>
      <c r="C213" s="32">
        <v>105</v>
      </c>
      <c r="D213" s="32">
        <v>105</v>
      </c>
      <c r="E213" s="32">
        <v>53</v>
      </c>
      <c r="F213" s="32">
        <v>42</v>
      </c>
      <c r="G213" s="32">
        <v>21</v>
      </c>
      <c r="H213" s="32">
        <v>32</v>
      </c>
      <c r="I213" s="32">
        <v>16</v>
      </c>
      <c r="J213" s="32">
        <v>16</v>
      </c>
      <c r="K213" s="32">
        <v>8</v>
      </c>
      <c r="L213" s="32">
        <v>8</v>
      </c>
      <c r="M213" s="32">
        <v>4</v>
      </c>
      <c r="N213" s="32">
        <v>4</v>
      </c>
      <c r="O213" s="32">
        <v>2</v>
      </c>
      <c r="P213" s="32">
        <v>2</v>
      </c>
      <c r="Q213" s="32">
        <v>1</v>
      </c>
    </row>
    <row r="214" spans="1:17" ht="12.75">
      <c r="A214" s="25">
        <v>211</v>
      </c>
      <c r="B214" s="32">
        <v>211</v>
      </c>
      <c r="C214" s="32">
        <v>106</v>
      </c>
      <c r="D214" s="32">
        <v>106</v>
      </c>
      <c r="E214" s="32">
        <v>53</v>
      </c>
      <c r="F214" s="32">
        <v>42</v>
      </c>
      <c r="G214" s="32">
        <v>21</v>
      </c>
      <c r="H214" s="32">
        <v>32</v>
      </c>
      <c r="I214" s="32">
        <v>16</v>
      </c>
      <c r="J214" s="32">
        <v>16</v>
      </c>
      <c r="K214" s="32">
        <v>8</v>
      </c>
      <c r="L214" s="32">
        <v>8</v>
      </c>
      <c r="M214" s="32">
        <v>4</v>
      </c>
      <c r="N214" s="32">
        <v>4</v>
      </c>
      <c r="O214" s="32">
        <v>2</v>
      </c>
      <c r="P214" s="32">
        <v>2</v>
      </c>
      <c r="Q214" s="32">
        <v>1</v>
      </c>
    </row>
    <row r="215" spans="1:17" ht="12.75">
      <c r="A215" s="25">
        <v>212</v>
      </c>
      <c r="B215" s="32">
        <v>212</v>
      </c>
      <c r="C215" s="32">
        <v>106</v>
      </c>
      <c r="D215" s="32">
        <v>106</v>
      </c>
      <c r="E215" s="32">
        <v>53</v>
      </c>
      <c r="F215" s="32">
        <v>42</v>
      </c>
      <c r="G215" s="32">
        <v>21</v>
      </c>
      <c r="H215" s="32">
        <v>32</v>
      </c>
      <c r="I215" s="32">
        <v>16</v>
      </c>
      <c r="J215" s="32">
        <v>16</v>
      </c>
      <c r="K215" s="32">
        <v>8</v>
      </c>
      <c r="L215" s="32">
        <v>8</v>
      </c>
      <c r="M215" s="32">
        <v>4</v>
      </c>
      <c r="N215" s="32">
        <v>4</v>
      </c>
      <c r="O215" s="32">
        <v>2</v>
      </c>
      <c r="P215" s="32">
        <v>2</v>
      </c>
      <c r="Q215" s="32">
        <v>1</v>
      </c>
    </row>
    <row r="216" spans="1:17" ht="12.75">
      <c r="A216" s="25">
        <v>213</v>
      </c>
      <c r="B216" s="32">
        <v>213</v>
      </c>
      <c r="C216" s="32">
        <v>107</v>
      </c>
      <c r="D216" s="32">
        <v>107</v>
      </c>
      <c r="E216" s="32">
        <v>54</v>
      </c>
      <c r="F216" s="32">
        <v>44</v>
      </c>
      <c r="G216" s="32">
        <v>22</v>
      </c>
      <c r="H216" s="32">
        <v>32</v>
      </c>
      <c r="I216" s="32">
        <v>16</v>
      </c>
      <c r="J216" s="32">
        <v>16</v>
      </c>
      <c r="K216" s="32">
        <v>8</v>
      </c>
      <c r="L216" s="32">
        <v>8</v>
      </c>
      <c r="M216" s="32">
        <v>4</v>
      </c>
      <c r="N216" s="32">
        <v>4</v>
      </c>
      <c r="O216" s="32">
        <v>2</v>
      </c>
      <c r="P216" s="32">
        <v>2</v>
      </c>
      <c r="Q216" s="32">
        <v>1</v>
      </c>
    </row>
    <row r="217" spans="1:17" ht="12.75">
      <c r="A217" s="25">
        <v>214</v>
      </c>
      <c r="B217" s="32">
        <v>214</v>
      </c>
      <c r="C217" s="32">
        <v>107</v>
      </c>
      <c r="D217" s="32">
        <v>107</v>
      </c>
      <c r="E217" s="32">
        <v>54</v>
      </c>
      <c r="F217" s="32">
        <v>44</v>
      </c>
      <c r="G217" s="32">
        <v>22</v>
      </c>
      <c r="H217" s="32">
        <v>32</v>
      </c>
      <c r="I217" s="32">
        <v>16</v>
      </c>
      <c r="J217" s="32">
        <v>16</v>
      </c>
      <c r="K217" s="32">
        <v>8</v>
      </c>
      <c r="L217" s="32">
        <v>8</v>
      </c>
      <c r="M217" s="32">
        <v>4</v>
      </c>
      <c r="N217" s="32">
        <v>4</v>
      </c>
      <c r="O217" s="32">
        <v>2</v>
      </c>
      <c r="P217" s="32">
        <v>2</v>
      </c>
      <c r="Q217" s="32">
        <v>1</v>
      </c>
    </row>
    <row r="218" spans="1:17" ht="12.75">
      <c r="A218" s="25">
        <v>215</v>
      </c>
      <c r="B218" s="32">
        <v>215</v>
      </c>
      <c r="C218" s="32">
        <v>108</v>
      </c>
      <c r="D218" s="32">
        <v>108</v>
      </c>
      <c r="E218" s="32">
        <v>54</v>
      </c>
      <c r="F218" s="32">
        <v>44</v>
      </c>
      <c r="G218" s="32">
        <v>22</v>
      </c>
      <c r="H218" s="32">
        <v>32</v>
      </c>
      <c r="I218" s="32">
        <v>16</v>
      </c>
      <c r="J218" s="32">
        <v>16</v>
      </c>
      <c r="K218" s="32">
        <v>8</v>
      </c>
      <c r="L218" s="32">
        <v>8</v>
      </c>
      <c r="M218" s="32">
        <v>4</v>
      </c>
      <c r="N218" s="32">
        <v>4</v>
      </c>
      <c r="O218" s="32">
        <v>2</v>
      </c>
      <c r="P218" s="32">
        <v>2</v>
      </c>
      <c r="Q218" s="32">
        <v>1</v>
      </c>
    </row>
    <row r="219" spans="1:17" ht="12.75">
      <c r="A219" s="25">
        <v>216</v>
      </c>
      <c r="B219" s="32">
        <v>216</v>
      </c>
      <c r="C219" s="32">
        <v>108</v>
      </c>
      <c r="D219" s="32">
        <v>108</v>
      </c>
      <c r="E219" s="32">
        <v>54</v>
      </c>
      <c r="F219" s="32">
        <v>44</v>
      </c>
      <c r="G219" s="32">
        <v>22</v>
      </c>
      <c r="H219" s="32">
        <v>32</v>
      </c>
      <c r="I219" s="32">
        <v>16</v>
      </c>
      <c r="J219" s="32">
        <v>16</v>
      </c>
      <c r="K219" s="32">
        <v>8</v>
      </c>
      <c r="L219" s="32">
        <v>8</v>
      </c>
      <c r="M219" s="32">
        <v>4</v>
      </c>
      <c r="N219" s="32">
        <v>4</v>
      </c>
      <c r="O219" s="32">
        <v>2</v>
      </c>
      <c r="P219" s="32">
        <v>2</v>
      </c>
      <c r="Q219" s="32">
        <v>1</v>
      </c>
    </row>
    <row r="220" spans="1:17" ht="12.75">
      <c r="A220" s="25">
        <v>217</v>
      </c>
      <c r="B220" s="32">
        <v>217</v>
      </c>
      <c r="C220" s="32">
        <v>109</v>
      </c>
      <c r="D220" s="32">
        <v>109</v>
      </c>
      <c r="E220" s="32">
        <v>55</v>
      </c>
      <c r="F220" s="32">
        <v>46</v>
      </c>
      <c r="G220" s="32">
        <v>23</v>
      </c>
      <c r="H220" s="32">
        <v>32</v>
      </c>
      <c r="I220" s="32">
        <v>16</v>
      </c>
      <c r="J220" s="32">
        <v>16</v>
      </c>
      <c r="K220" s="32">
        <v>8</v>
      </c>
      <c r="L220" s="32">
        <v>8</v>
      </c>
      <c r="M220" s="32">
        <v>4</v>
      </c>
      <c r="N220" s="32">
        <v>4</v>
      </c>
      <c r="O220" s="32">
        <v>2</v>
      </c>
      <c r="P220" s="32">
        <v>2</v>
      </c>
      <c r="Q220" s="32">
        <v>1</v>
      </c>
    </row>
    <row r="221" spans="1:17" ht="12.75">
      <c r="A221" s="25">
        <v>218</v>
      </c>
      <c r="B221" s="32">
        <v>218</v>
      </c>
      <c r="C221" s="32">
        <v>109</v>
      </c>
      <c r="D221" s="32">
        <v>109</v>
      </c>
      <c r="E221" s="32">
        <v>55</v>
      </c>
      <c r="F221" s="32">
        <v>46</v>
      </c>
      <c r="G221" s="32">
        <v>23</v>
      </c>
      <c r="H221" s="32">
        <v>32</v>
      </c>
      <c r="I221" s="32">
        <v>16</v>
      </c>
      <c r="J221" s="32">
        <v>16</v>
      </c>
      <c r="K221" s="32">
        <v>8</v>
      </c>
      <c r="L221" s="32">
        <v>8</v>
      </c>
      <c r="M221" s="32">
        <v>4</v>
      </c>
      <c r="N221" s="32">
        <v>4</v>
      </c>
      <c r="O221" s="32">
        <v>2</v>
      </c>
      <c r="P221" s="32">
        <v>2</v>
      </c>
      <c r="Q221" s="32">
        <v>1</v>
      </c>
    </row>
    <row r="222" spans="1:17" ht="12.75">
      <c r="A222" s="25">
        <v>219</v>
      </c>
      <c r="B222" s="32">
        <v>219</v>
      </c>
      <c r="C222" s="32">
        <v>110</v>
      </c>
      <c r="D222" s="32">
        <v>110</v>
      </c>
      <c r="E222" s="32">
        <v>55</v>
      </c>
      <c r="F222" s="32">
        <v>46</v>
      </c>
      <c r="G222" s="32">
        <v>23</v>
      </c>
      <c r="H222" s="32">
        <v>32</v>
      </c>
      <c r="I222" s="32">
        <v>16</v>
      </c>
      <c r="J222" s="32">
        <v>16</v>
      </c>
      <c r="K222" s="32">
        <v>8</v>
      </c>
      <c r="L222" s="32">
        <v>8</v>
      </c>
      <c r="M222" s="32">
        <v>4</v>
      </c>
      <c r="N222" s="32">
        <v>4</v>
      </c>
      <c r="O222" s="32">
        <v>2</v>
      </c>
      <c r="P222" s="32">
        <v>2</v>
      </c>
      <c r="Q222" s="32">
        <v>1</v>
      </c>
    </row>
    <row r="223" spans="1:17" ht="12.75">
      <c r="A223" s="25">
        <v>220</v>
      </c>
      <c r="B223" s="32">
        <v>220</v>
      </c>
      <c r="C223" s="32">
        <v>110</v>
      </c>
      <c r="D223" s="32">
        <v>110</v>
      </c>
      <c r="E223" s="32">
        <v>55</v>
      </c>
      <c r="F223" s="32">
        <v>46</v>
      </c>
      <c r="G223" s="32">
        <v>23</v>
      </c>
      <c r="H223" s="32">
        <v>32</v>
      </c>
      <c r="I223" s="32">
        <v>16</v>
      </c>
      <c r="J223" s="32">
        <v>16</v>
      </c>
      <c r="K223" s="32">
        <v>8</v>
      </c>
      <c r="L223" s="32">
        <v>8</v>
      </c>
      <c r="M223" s="32">
        <v>4</v>
      </c>
      <c r="N223" s="32">
        <v>4</v>
      </c>
      <c r="O223" s="32">
        <v>2</v>
      </c>
      <c r="P223" s="32">
        <v>2</v>
      </c>
      <c r="Q223" s="32">
        <v>1</v>
      </c>
    </row>
    <row r="224" spans="1:17" ht="12.75">
      <c r="A224" s="25">
        <v>221</v>
      </c>
      <c r="B224" s="32">
        <v>221</v>
      </c>
      <c r="C224" s="32">
        <v>111</v>
      </c>
      <c r="D224" s="32">
        <v>111</v>
      </c>
      <c r="E224" s="32">
        <v>56</v>
      </c>
      <c r="F224" s="32">
        <v>48</v>
      </c>
      <c r="G224" s="32">
        <v>24</v>
      </c>
      <c r="H224" s="32">
        <v>32</v>
      </c>
      <c r="I224" s="32">
        <v>16</v>
      </c>
      <c r="J224" s="32">
        <v>16</v>
      </c>
      <c r="K224" s="32">
        <v>8</v>
      </c>
      <c r="L224" s="32">
        <v>8</v>
      </c>
      <c r="M224" s="32">
        <v>4</v>
      </c>
      <c r="N224" s="32">
        <v>4</v>
      </c>
      <c r="O224" s="32">
        <v>2</v>
      </c>
      <c r="P224" s="32">
        <v>2</v>
      </c>
      <c r="Q224" s="32">
        <v>1</v>
      </c>
    </row>
    <row r="225" spans="1:17" ht="12.75">
      <c r="A225" s="25">
        <v>222</v>
      </c>
      <c r="B225" s="32">
        <v>222</v>
      </c>
      <c r="C225" s="32">
        <v>111</v>
      </c>
      <c r="D225" s="32">
        <v>111</v>
      </c>
      <c r="E225" s="32">
        <v>56</v>
      </c>
      <c r="F225" s="32">
        <v>48</v>
      </c>
      <c r="G225" s="32">
        <v>24</v>
      </c>
      <c r="H225" s="32">
        <v>32</v>
      </c>
      <c r="I225" s="32">
        <v>16</v>
      </c>
      <c r="J225" s="32">
        <v>16</v>
      </c>
      <c r="K225" s="32">
        <v>8</v>
      </c>
      <c r="L225" s="32">
        <v>8</v>
      </c>
      <c r="M225" s="32">
        <v>4</v>
      </c>
      <c r="N225" s="32">
        <v>4</v>
      </c>
      <c r="O225" s="32">
        <v>2</v>
      </c>
      <c r="P225" s="32">
        <v>2</v>
      </c>
      <c r="Q225" s="32">
        <v>1</v>
      </c>
    </row>
    <row r="226" spans="1:17" ht="12.75">
      <c r="A226" s="25">
        <v>223</v>
      </c>
      <c r="B226" s="32">
        <v>223</v>
      </c>
      <c r="C226" s="32">
        <v>112</v>
      </c>
      <c r="D226" s="32">
        <v>112</v>
      </c>
      <c r="E226" s="32">
        <v>56</v>
      </c>
      <c r="F226" s="32">
        <v>48</v>
      </c>
      <c r="G226" s="32">
        <v>24</v>
      </c>
      <c r="H226" s="32">
        <v>32</v>
      </c>
      <c r="I226" s="32">
        <v>16</v>
      </c>
      <c r="J226" s="32">
        <v>16</v>
      </c>
      <c r="K226" s="32">
        <v>8</v>
      </c>
      <c r="L226" s="32">
        <v>8</v>
      </c>
      <c r="M226" s="32">
        <v>4</v>
      </c>
      <c r="N226" s="32">
        <v>4</v>
      </c>
      <c r="O226" s="32">
        <v>2</v>
      </c>
      <c r="P226" s="32">
        <v>2</v>
      </c>
      <c r="Q226" s="32">
        <v>1</v>
      </c>
    </row>
    <row r="227" spans="1:17" ht="12.75">
      <c r="A227" s="25">
        <v>224</v>
      </c>
      <c r="B227" s="32">
        <v>224</v>
      </c>
      <c r="C227" s="32">
        <v>112</v>
      </c>
      <c r="D227" s="32">
        <v>112</v>
      </c>
      <c r="E227" s="32">
        <v>56</v>
      </c>
      <c r="F227" s="32">
        <v>48</v>
      </c>
      <c r="G227" s="32">
        <v>24</v>
      </c>
      <c r="H227" s="32">
        <v>32</v>
      </c>
      <c r="I227" s="32">
        <v>16</v>
      </c>
      <c r="J227" s="32">
        <v>16</v>
      </c>
      <c r="K227" s="32">
        <v>8</v>
      </c>
      <c r="L227" s="32">
        <v>8</v>
      </c>
      <c r="M227" s="32">
        <v>4</v>
      </c>
      <c r="N227" s="32">
        <v>4</v>
      </c>
      <c r="O227" s="32">
        <v>2</v>
      </c>
      <c r="P227" s="32">
        <v>2</v>
      </c>
      <c r="Q227" s="32">
        <v>1</v>
      </c>
    </row>
    <row r="228" spans="1:17" ht="12.75">
      <c r="A228" s="25">
        <v>225</v>
      </c>
      <c r="B228" s="32">
        <v>225</v>
      </c>
      <c r="C228" s="32">
        <v>113</v>
      </c>
      <c r="D228" s="32">
        <v>113</v>
      </c>
      <c r="E228" s="32">
        <v>57</v>
      </c>
      <c r="F228" s="32">
        <v>50</v>
      </c>
      <c r="G228" s="32">
        <v>25</v>
      </c>
      <c r="H228" s="32">
        <v>32</v>
      </c>
      <c r="I228" s="32">
        <v>16</v>
      </c>
      <c r="J228" s="32">
        <v>16</v>
      </c>
      <c r="K228" s="32">
        <v>8</v>
      </c>
      <c r="L228" s="32">
        <v>8</v>
      </c>
      <c r="M228" s="32">
        <v>4</v>
      </c>
      <c r="N228" s="32">
        <v>4</v>
      </c>
      <c r="O228" s="32">
        <v>2</v>
      </c>
      <c r="P228" s="32">
        <v>2</v>
      </c>
      <c r="Q228" s="32">
        <v>1</v>
      </c>
    </row>
    <row r="229" spans="1:17" ht="12.75">
      <c r="A229" s="25">
        <v>226</v>
      </c>
      <c r="B229" s="32">
        <v>226</v>
      </c>
      <c r="C229" s="32">
        <v>113</v>
      </c>
      <c r="D229" s="32">
        <v>113</v>
      </c>
      <c r="E229" s="32">
        <v>57</v>
      </c>
      <c r="F229" s="32">
        <v>50</v>
      </c>
      <c r="G229" s="32">
        <v>25</v>
      </c>
      <c r="H229" s="32">
        <v>32</v>
      </c>
      <c r="I229" s="32">
        <v>16</v>
      </c>
      <c r="J229" s="32">
        <v>16</v>
      </c>
      <c r="K229" s="32">
        <v>8</v>
      </c>
      <c r="L229" s="32">
        <v>8</v>
      </c>
      <c r="M229" s="32">
        <v>4</v>
      </c>
      <c r="N229" s="32">
        <v>4</v>
      </c>
      <c r="O229" s="32">
        <v>2</v>
      </c>
      <c r="P229" s="32">
        <v>2</v>
      </c>
      <c r="Q229" s="32">
        <v>1</v>
      </c>
    </row>
    <row r="230" spans="1:17" ht="12.75">
      <c r="A230" s="25">
        <v>227</v>
      </c>
      <c r="B230" s="32">
        <v>227</v>
      </c>
      <c r="C230" s="32">
        <v>114</v>
      </c>
      <c r="D230" s="32">
        <v>114</v>
      </c>
      <c r="E230" s="32">
        <v>57</v>
      </c>
      <c r="F230" s="32">
        <v>50</v>
      </c>
      <c r="G230" s="32">
        <v>25</v>
      </c>
      <c r="H230" s="32">
        <v>32</v>
      </c>
      <c r="I230" s="32">
        <v>16</v>
      </c>
      <c r="J230" s="32">
        <v>16</v>
      </c>
      <c r="K230" s="32">
        <v>8</v>
      </c>
      <c r="L230" s="32">
        <v>8</v>
      </c>
      <c r="M230" s="32">
        <v>4</v>
      </c>
      <c r="N230" s="32">
        <v>4</v>
      </c>
      <c r="O230" s="32">
        <v>2</v>
      </c>
      <c r="P230" s="32">
        <v>2</v>
      </c>
      <c r="Q230" s="32">
        <v>1</v>
      </c>
    </row>
    <row r="231" spans="1:17" ht="12.75">
      <c r="A231" s="25">
        <v>228</v>
      </c>
      <c r="B231" s="32">
        <v>228</v>
      </c>
      <c r="C231" s="32">
        <v>114</v>
      </c>
      <c r="D231" s="32">
        <v>114</v>
      </c>
      <c r="E231" s="32">
        <v>57</v>
      </c>
      <c r="F231" s="32">
        <v>50</v>
      </c>
      <c r="G231" s="32">
        <v>25</v>
      </c>
      <c r="H231" s="32">
        <v>32</v>
      </c>
      <c r="I231" s="32">
        <v>16</v>
      </c>
      <c r="J231" s="32">
        <v>16</v>
      </c>
      <c r="K231" s="32">
        <v>8</v>
      </c>
      <c r="L231" s="32">
        <v>8</v>
      </c>
      <c r="M231" s="32">
        <v>4</v>
      </c>
      <c r="N231" s="32">
        <v>4</v>
      </c>
      <c r="O231" s="32">
        <v>2</v>
      </c>
      <c r="P231" s="32">
        <v>2</v>
      </c>
      <c r="Q231" s="32">
        <v>1</v>
      </c>
    </row>
    <row r="232" spans="1:17" ht="12.75">
      <c r="A232" s="25">
        <v>229</v>
      </c>
      <c r="B232" s="32">
        <v>229</v>
      </c>
      <c r="C232" s="32">
        <v>115</v>
      </c>
      <c r="D232" s="32">
        <v>115</v>
      </c>
      <c r="E232" s="32">
        <v>58</v>
      </c>
      <c r="F232" s="32">
        <v>52</v>
      </c>
      <c r="G232" s="32">
        <v>26</v>
      </c>
      <c r="H232" s="32">
        <v>32</v>
      </c>
      <c r="I232" s="32">
        <v>16</v>
      </c>
      <c r="J232" s="32">
        <v>16</v>
      </c>
      <c r="K232" s="32">
        <v>8</v>
      </c>
      <c r="L232" s="32">
        <v>8</v>
      </c>
      <c r="M232" s="32">
        <v>4</v>
      </c>
      <c r="N232" s="32">
        <v>4</v>
      </c>
      <c r="O232" s="32">
        <v>2</v>
      </c>
      <c r="P232" s="32">
        <v>2</v>
      </c>
      <c r="Q232" s="32">
        <v>1</v>
      </c>
    </row>
    <row r="233" spans="1:17" ht="12.75">
      <c r="A233" s="25">
        <v>230</v>
      </c>
      <c r="B233" s="32">
        <v>230</v>
      </c>
      <c r="C233" s="32">
        <v>115</v>
      </c>
      <c r="D233" s="32">
        <v>115</v>
      </c>
      <c r="E233" s="32">
        <v>58</v>
      </c>
      <c r="F233" s="32">
        <v>52</v>
      </c>
      <c r="G233" s="32">
        <v>26</v>
      </c>
      <c r="H233" s="32">
        <v>32</v>
      </c>
      <c r="I233" s="32">
        <v>16</v>
      </c>
      <c r="J233" s="32">
        <v>16</v>
      </c>
      <c r="K233" s="32">
        <v>8</v>
      </c>
      <c r="L233" s="32">
        <v>8</v>
      </c>
      <c r="M233" s="32">
        <v>4</v>
      </c>
      <c r="N233" s="32">
        <v>4</v>
      </c>
      <c r="O233" s="32">
        <v>2</v>
      </c>
      <c r="P233" s="32">
        <v>2</v>
      </c>
      <c r="Q233" s="32">
        <v>1</v>
      </c>
    </row>
    <row r="234" spans="1:17" ht="12.75">
      <c r="A234" s="25">
        <v>231</v>
      </c>
      <c r="B234" s="32">
        <v>231</v>
      </c>
      <c r="C234" s="32">
        <v>116</v>
      </c>
      <c r="D234" s="32">
        <v>116</v>
      </c>
      <c r="E234" s="32">
        <v>58</v>
      </c>
      <c r="F234" s="32">
        <v>52</v>
      </c>
      <c r="G234" s="32">
        <v>26</v>
      </c>
      <c r="H234" s="32">
        <v>32</v>
      </c>
      <c r="I234" s="32">
        <v>16</v>
      </c>
      <c r="J234" s="32">
        <v>16</v>
      </c>
      <c r="K234" s="32">
        <v>8</v>
      </c>
      <c r="L234" s="32">
        <v>8</v>
      </c>
      <c r="M234" s="32">
        <v>4</v>
      </c>
      <c r="N234" s="32">
        <v>4</v>
      </c>
      <c r="O234" s="32">
        <v>2</v>
      </c>
      <c r="P234" s="32">
        <v>2</v>
      </c>
      <c r="Q234" s="32">
        <v>1</v>
      </c>
    </row>
    <row r="235" spans="1:17" ht="12.75">
      <c r="A235" s="25">
        <v>232</v>
      </c>
      <c r="B235" s="32">
        <v>232</v>
      </c>
      <c r="C235" s="32">
        <v>116</v>
      </c>
      <c r="D235" s="32">
        <v>116</v>
      </c>
      <c r="E235" s="32">
        <v>58</v>
      </c>
      <c r="F235" s="32">
        <v>52</v>
      </c>
      <c r="G235" s="32">
        <v>26</v>
      </c>
      <c r="H235" s="32">
        <v>32</v>
      </c>
      <c r="I235" s="32">
        <v>16</v>
      </c>
      <c r="J235" s="32">
        <v>16</v>
      </c>
      <c r="K235" s="32">
        <v>8</v>
      </c>
      <c r="L235" s="32">
        <v>8</v>
      </c>
      <c r="M235" s="32">
        <v>4</v>
      </c>
      <c r="N235" s="32">
        <v>4</v>
      </c>
      <c r="O235" s="32">
        <v>2</v>
      </c>
      <c r="P235" s="32">
        <v>2</v>
      </c>
      <c r="Q235" s="32">
        <v>1</v>
      </c>
    </row>
    <row r="236" spans="1:17" ht="12.75">
      <c r="A236" s="25">
        <v>233</v>
      </c>
      <c r="B236" s="32">
        <v>233</v>
      </c>
      <c r="C236" s="32">
        <v>117</v>
      </c>
      <c r="D236" s="32">
        <v>117</v>
      </c>
      <c r="E236" s="32">
        <v>59</v>
      </c>
      <c r="F236" s="32">
        <v>54</v>
      </c>
      <c r="G236" s="32">
        <v>27</v>
      </c>
      <c r="H236" s="32">
        <v>32</v>
      </c>
      <c r="I236" s="32">
        <v>16</v>
      </c>
      <c r="J236" s="32">
        <v>16</v>
      </c>
      <c r="K236" s="32">
        <v>8</v>
      </c>
      <c r="L236" s="32">
        <v>8</v>
      </c>
      <c r="M236" s="32">
        <v>4</v>
      </c>
      <c r="N236" s="32">
        <v>4</v>
      </c>
      <c r="O236" s="32">
        <v>2</v>
      </c>
      <c r="P236" s="32">
        <v>2</v>
      </c>
      <c r="Q236" s="32">
        <v>1</v>
      </c>
    </row>
    <row r="237" spans="1:17" ht="12.75">
      <c r="A237" s="25">
        <v>234</v>
      </c>
      <c r="B237" s="32">
        <v>234</v>
      </c>
      <c r="C237" s="32">
        <v>117</v>
      </c>
      <c r="D237" s="32">
        <v>117</v>
      </c>
      <c r="E237" s="32">
        <v>59</v>
      </c>
      <c r="F237" s="32">
        <v>54</v>
      </c>
      <c r="G237" s="32">
        <v>27</v>
      </c>
      <c r="H237" s="32">
        <v>32</v>
      </c>
      <c r="I237" s="32">
        <v>16</v>
      </c>
      <c r="J237" s="32">
        <v>16</v>
      </c>
      <c r="K237" s="32">
        <v>8</v>
      </c>
      <c r="L237" s="32">
        <v>8</v>
      </c>
      <c r="M237" s="32">
        <v>4</v>
      </c>
      <c r="N237" s="32">
        <v>4</v>
      </c>
      <c r="O237" s="32">
        <v>2</v>
      </c>
      <c r="P237" s="32">
        <v>2</v>
      </c>
      <c r="Q237" s="32">
        <v>1</v>
      </c>
    </row>
    <row r="238" spans="1:17" ht="12.75">
      <c r="A238" s="25">
        <v>235</v>
      </c>
      <c r="B238" s="32">
        <v>235</v>
      </c>
      <c r="C238" s="32">
        <v>118</v>
      </c>
      <c r="D238" s="32">
        <v>118</v>
      </c>
      <c r="E238" s="32">
        <v>59</v>
      </c>
      <c r="F238" s="32">
        <v>54</v>
      </c>
      <c r="G238" s="32">
        <v>27</v>
      </c>
      <c r="H238" s="32">
        <v>32</v>
      </c>
      <c r="I238" s="32">
        <v>16</v>
      </c>
      <c r="J238" s="32">
        <v>16</v>
      </c>
      <c r="K238" s="32">
        <v>8</v>
      </c>
      <c r="L238" s="32">
        <v>8</v>
      </c>
      <c r="M238" s="32">
        <v>4</v>
      </c>
      <c r="N238" s="32">
        <v>4</v>
      </c>
      <c r="O238" s="32">
        <v>2</v>
      </c>
      <c r="P238" s="32">
        <v>2</v>
      </c>
      <c r="Q238" s="32">
        <v>1</v>
      </c>
    </row>
    <row r="239" spans="1:17" ht="12.75">
      <c r="A239" s="25">
        <v>236</v>
      </c>
      <c r="B239" s="32">
        <v>236</v>
      </c>
      <c r="C239" s="32">
        <v>118</v>
      </c>
      <c r="D239" s="32">
        <v>118</v>
      </c>
      <c r="E239" s="32">
        <v>59</v>
      </c>
      <c r="F239" s="32">
        <v>54</v>
      </c>
      <c r="G239" s="32">
        <v>27</v>
      </c>
      <c r="H239" s="32">
        <v>32</v>
      </c>
      <c r="I239" s="32">
        <v>16</v>
      </c>
      <c r="J239" s="32">
        <v>16</v>
      </c>
      <c r="K239" s="32">
        <v>8</v>
      </c>
      <c r="L239" s="32">
        <v>8</v>
      </c>
      <c r="M239" s="32">
        <v>4</v>
      </c>
      <c r="N239" s="32">
        <v>4</v>
      </c>
      <c r="O239" s="32">
        <v>2</v>
      </c>
      <c r="P239" s="32">
        <v>2</v>
      </c>
      <c r="Q239" s="32">
        <v>1</v>
      </c>
    </row>
    <row r="240" spans="1:17" ht="12.75">
      <c r="A240" s="25">
        <v>237</v>
      </c>
      <c r="B240" s="32">
        <v>237</v>
      </c>
      <c r="C240" s="32">
        <v>119</v>
      </c>
      <c r="D240" s="32">
        <v>119</v>
      </c>
      <c r="E240" s="32">
        <v>60</v>
      </c>
      <c r="F240" s="32">
        <v>56</v>
      </c>
      <c r="G240" s="32">
        <v>28</v>
      </c>
      <c r="H240" s="32">
        <v>32</v>
      </c>
      <c r="I240" s="32">
        <v>16</v>
      </c>
      <c r="J240" s="32">
        <v>16</v>
      </c>
      <c r="K240" s="32">
        <v>8</v>
      </c>
      <c r="L240" s="32">
        <v>8</v>
      </c>
      <c r="M240" s="32">
        <v>4</v>
      </c>
      <c r="N240" s="32">
        <v>4</v>
      </c>
      <c r="O240" s="32">
        <v>2</v>
      </c>
      <c r="P240" s="32">
        <v>2</v>
      </c>
      <c r="Q240" s="32">
        <v>1</v>
      </c>
    </row>
    <row r="241" spans="1:17" ht="12.75">
      <c r="A241" s="25">
        <v>238</v>
      </c>
      <c r="B241" s="32">
        <v>238</v>
      </c>
      <c r="C241" s="32">
        <v>119</v>
      </c>
      <c r="D241" s="32">
        <v>119</v>
      </c>
      <c r="E241" s="32">
        <v>60</v>
      </c>
      <c r="F241" s="32">
        <v>56</v>
      </c>
      <c r="G241" s="32">
        <v>28</v>
      </c>
      <c r="H241" s="32">
        <v>32</v>
      </c>
      <c r="I241" s="32">
        <v>16</v>
      </c>
      <c r="J241" s="32">
        <v>16</v>
      </c>
      <c r="K241" s="32">
        <v>8</v>
      </c>
      <c r="L241" s="32">
        <v>8</v>
      </c>
      <c r="M241" s="32">
        <v>4</v>
      </c>
      <c r="N241" s="32">
        <v>4</v>
      </c>
      <c r="O241" s="32">
        <v>2</v>
      </c>
      <c r="P241" s="32">
        <v>2</v>
      </c>
      <c r="Q241" s="32">
        <v>1</v>
      </c>
    </row>
    <row r="242" spans="1:17" ht="12.75">
      <c r="A242" s="25">
        <v>239</v>
      </c>
      <c r="B242" s="32">
        <v>239</v>
      </c>
      <c r="C242" s="32">
        <v>120</v>
      </c>
      <c r="D242" s="32">
        <v>120</v>
      </c>
      <c r="E242" s="32">
        <v>60</v>
      </c>
      <c r="F242" s="32">
        <v>56</v>
      </c>
      <c r="G242" s="32">
        <v>28</v>
      </c>
      <c r="H242" s="32">
        <v>32</v>
      </c>
      <c r="I242" s="32">
        <v>16</v>
      </c>
      <c r="J242" s="32">
        <v>16</v>
      </c>
      <c r="K242" s="32">
        <v>8</v>
      </c>
      <c r="L242" s="32">
        <v>8</v>
      </c>
      <c r="M242" s="32">
        <v>4</v>
      </c>
      <c r="N242" s="32">
        <v>4</v>
      </c>
      <c r="O242" s="32">
        <v>2</v>
      </c>
      <c r="P242" s="32">
        <v>2</v>
      </c>
      <c r="Q242" s="32">
        <v>1</v>
      </c>
    </row>
    <row r="243" spans="1:17" ht="12.75">
      <c r="A243" s="25">
        <v>240</v>
      </c>
      <c r="B243" s="32">
        <v>240</v>
      </c>
      <c r="C243" s="32">
        <v>120</v>
      </c>
      <c r="D243" s="32">
        <v>120</v>
      </c>
      <c r="E243" s="32">
        <v>60</v>
      </c>
      <c r="F243" s="32">
        <v>56</v>
      </c>
      <c r="G243" s="32">
        <v>28</v>
      </c>
      <c r="H243" s="32">
        <v>32</v>
      </c>
      <c r="I243" s="32">
        <v>16</v>
      </c>
      <c r="J243" s="32">
        <v>16</v>
      </c>
      <c r="K243" s="32">
        <v>8</v>
      </c>
      <c r="L243" s="32">
        <v>8</v>
      </c>
      <c r="M243" s="32">
        <v>4</v>
      </c>
      <c r="N243" s="32">
        <v>4</v>
      </c>
      <c r="O243" s="32">
        <v>2</v>
      </c>
      <c r="P243" s="32">
        <v>2</v>
      </c>
      <c r="Q243" s="32">
        <v>1</v>
      </c>
    </row>
    <row r="244" spans="1:17" ht="12.75">
      <c r="A244" s="25">
        <v>241</v>
      </c>
      <c r="B244" s="32">
        <v>241</v>
      </c>
      <c r="C244" s="32">
        <v>121</v>
      </c>
      <c r="D244" s="32">
        <v>121</v>
      </c>
      <c r="E244" s="32">
        <v>61</v>
      </c>
      <c r="F244" s="32">
        <v>58</v>
      </c>
      <c r="G244" s="32">
        <v>29</v>
      </c>
      <c r="H244" s="32">
        <v>32</v>
      </c>
      <c r="I244" s="32">
        <v>16</v>
      </c>
      <c r="J244" s="32">
        <v>16</v>
      </c>
      <c r="K244" s="32">
        <v>8</v>
      </c>
      <c r="L244" s="32">
        <v>8</v>
      </c>
      <c r="M244" s="32">
        <v>4</v>
      </c>
      <c r="N244" s="32">
        <v>4</v>
      </c>
      <c r="O244" s="32">
        <v>2</v>
      </c>
      <c r="P244" s="32">
        <v>2</v>
      </c>
      <c r="Q244" s="32">
        <v>1</v>
      </c>
    </row>
    <row r="245" spans="1:17" ht="12.75">
      <c r="A245" s="25">
        <v>242</v>
      </c>
      <c r="B245" s="32">
        <v>242</v>
      </c>
      <c r="C245" s="32">
        <v>121</v>
      </c>
      <c r="D245" s="32">
        <v>121</v>
      </c>
      <c r="E245" s="32">
        <v>61</v>
      </c>
      <c r="F245" s="32">
        <v>58</v>
      </c>
      <c r="G245" s="32">
        <v>29</v>
      </c>
      <c r="H245" s="32">
        <v>32</v>
      </c>
      <c r="I245" s="32">
        <v>16</v>
      </c>
      <c r="J245" s="32">
        <v>16</v>
      </c>
      <c r="K245" s="32">
        <v>8</v>
      </c>
      <c r="L245" s="32">
        <v>8</v>
      </c>
      <c r="M245" s="32">
        <v>4</v>
      </c>
      <c r="N245" s="32">
        <v>4</v>
      </c>
      <c r="O245" s="32">
        <v>2</v>
      </c>
      <c r="P245" s="32">
        <v>2</v>
      </c>
      <c r="Q245" s="32">
        <v>1</v>
      </c>
    </row>
    <row r="246" spans="1:17" ht="12.75">
      <c r="A246" s="25">
        <v>243</v>
      </c>
      <c r="B246" s="32">
        <v>243</v>
      </c>
      <c r="C246" s="32">
        <v>122</v>
      </c>
      <c r="D246" s="32">
        <v>122</v>
      </c>
      <c r="E246" s="32">
        <v>61</v>
      </c>
      <c r="F246" s="32">
        <v>58</v>
      </c>
      <c r="G246" s="32">
        <v>29</v>
      </c>
      <c r="H246" s="32">
        <v>32</v>
      </c>
      <c r="I246" s="32">
        <v>16</v>
      </c>
      <c r="J246" s="32">
        <v>16</v>
      </c>
      <c r="K246" s="32">
        <v>8</v>
      </c>
      <c r="L246" s="32">
        <v>8</v>
      </c>
      <c r="M246" s="32">
        <v>4</v>
      </c>
      <c r="N246" s="32">
        <v>4</v>
      </c>
      <c r="O246" s="32">
        <v>2</v>
      </c>
      <c r="P246" s="32">
        <v>2</v>
      </c>
      <c r="Q246" s="32">
        <v>1</v>
      </c>
    </row>
    <row r="247" spans="1:17" ht="12.75">
      <c r="A247" s="25">
        <v>244</v>
      </c>
      <c r="B247" s="32">
        <v>244</v>
      </c>
      <c r="C247" s="32">
        <v>122</v>
      </c>
      <c r="D247" s="32">
        <v>122</v>
      </c>
      <c r="E247" s="32">
        <v>61</v>
      </c>
      <c r="F247" s="32">
        <v>58</v>
      </c>
      <c r="G247" s="32">
        <v>29</v>
      </c>
      <c r="H247" s="32">
        <v>32</v>
      </c>
      <c r="I247" s="32">
        <v>16</v>
      </c>
      <c r="J247" s="32">
        <v>16</v>
      </c>
      <c r="K247" s="32">
        <v>8</v>
      </c>
      <c r="L247" s="32">
        <v>8</v>
      </c>
      <c r="M247" s="32">
        <v>4</v>
      </c>
      <c r="N247" s="32">
        <v>4</v>
      </c>
      <c r="O247" s="32">
        <v>2</v>
      </c>
      <c r="P247" s="32">
        <v>2</v>
      </c>
      <c r="Q247" s="32">
        <v>1</v>
      </c>
    </row>
    <row r="248" spans="1:17" ht="12.75">
      <c r="A248" s="25">
        <v>245</v>
      </c>
      <c r="B248" s="32">
        <v>245</v>
      </c>
      <c r="C248" s="32">
        <v>123</v>
      </c>
      <c r="D248" s="32">
        <v>123</v>
      </c>
      <c r="E248" s="32">
        <v>62</v>
      </c>
      <c r="F248" s="32">
        <v>60</v>
      </c>
      <c r="G248" s="32">
        <v>30</v>
      </c>
      <c r="H248" s="32">
        <v>32</v>
      </c>
      <c r="I248" s="32">
        <v>16</v>
      </c>
      <c r="J248" s="32">
        <v>16</v>
      </c>
      <c r="K248" s="32">
        <v>8</v>
      </c>
      <c r="L248" s="32">
        <v>8</v>
      </c>
      <c r="M248" s="32">
        <v>4</v>
      </c>
      <c r="N248" s="32">
        <v>4</v>
      </c>
      <c r="O248" s="32">
        <v>2</v>
      </c>
      <c r="P248" s="32">
        <v>2</v>
      </c>
      <c r="Q248" s="32">
        <v>1</v>
      </c>
    </row>
    <row r="249" spans="1:17" ht="12.75">
      <c r="A249" s="25">
        <v>246</v>
      </c>
      <c r="B249" s="32">
        <v>246</v>
      </c>
      <c r="C249" s="32">
        <v>123</v>
      </c>
      <c r="D249" s="32">
        <v>123</v>
      </c>
      <c r="E249" s="32">
        <v>62</v>
      </c>
      <c r="F249" s="32">
        <v>60</v>
      </c>
      <c r="G249" s="32">
        <v>30</v>
      </c>
      <c r="H249" s="32">
        <v>32</v>
      </c>
      <c r="I249" s="32">
        <v>16</v>
      </c>
      <c r="J249" s="32">
        <v>16</v>
      </c>
      <c r="K249" s="32">
        <v>8</v>
      </c>
      <c r="L249" s="32">
        <v>8</v>
      </c>
      <c r="M249" s="32">
        <v>4</v>
      </c>
      <c r="N249" s="32">
        <v>4</v>
      </c>
      <c r="O249" s="32">
        <v>2</v>
      </c>
      <c r="P249" s="32">
        <v>2</v>
      </c>
      <c r="Q249" s="32">
        <v>1</v>
      </c>
    </row>
    <row r="250" spans="1:17" ht="12.75">
      <c r="A250" s="25">
        <v>247</v>
      </c>
      <c r="B250" s="32">
        <v>247</v>
      </c>
      <c r="C250" s="32">
        <v>124</v>
      </c>
      <c r="D250" s="32">
        <v>124</v>
      </c>
      <c r="E250" s="32">
        <v>62</v>
      </c>
      <c r="F250" s="32">
        <v>60</v>
      </c>
      <c r="G250" s="32">
        <v>30</v>
      </c>
      <c r="H250" s="32">
        <v>32</v>
      </c>
      <c r="I250" s="32">
        <v>16</v>
      </c>
      <c r="J250" s="32">
        <v>16</v>
      </c>
      <c r="K250" s="32">
        <v>8</v>
      </c>
      <c r="L250" s="32">
        <v>8</v>
      </c>
      <c r="M250" s="32">
        <v>4</v>
      </c>
      <c r="N250" s="32">
        <v>4</v>
      </c>
      <c r="O250" s="32">
        <v>2</v>
      </c>
      <c r="P250" s="32">
        <v>2</v>
      </c>
      <c r="Q250" s="32">
        <v>1</v>
      </c>
    </row>
    <row r="251" spans="1:17" ht="12.75">
      <c r="A251" s="25">
        <v>248</v>
      </c>
      <c r="B251" s="32">
        <v>248</v>
      </c>
      <c r="C251" s="32">
        <v>124</v>
      </c>
      <c r="D251" s="32">
        <v>124</v>
      </c>
      <c r="E251" s="32">
        <v>62</v>
      </c>
      <c r="F251" s="32">
        <v>60</v>
      </c>
      <c r="G251" s="32">
        <v>30</v>
      </c>
      <c r="H251" s="32">
        <v>32</v>
      </c>
      <c r="I251" s="32">
        <v>16</v>
      </c>
      <c r="J251" s="32">
        <v>16</v>
      </c>
      <c r="K251" s="32">
        <v>8</v>
      </c>
      <c r="L251" s="32">
        <v>8</v>
      </c>
      <c r="M251" s="32">
        <v>4</v>
      </c>
      <c r="N251" s="32">
        <v>4</v>
      </c>
      <c r="O251" s="32">
        <v>2</v>
      </c>
      <c r="P251" s="32">
        <v>2</v>
      </c>
      <c r="Q251" s="32">
        <v>1</v>
      </c>
    </row>
    <row r="252" spans="1:17" ht="12.75">
      <c r="A252" s="25">
        <v>249</v>
      </c>
      <c r="B252" s="32">
        <v>249</v>
      </c>
      <c r="C252" s="32">
        <v>125</v>
      </c>
      <c r="D252" s="32">
        <v>125</v>
      </c>
      <c r="E252" s="32">
        <v>63</v>
      </c>
      <c r="F252" s="32">
        <v>63</v>
      </c>
      <c r="G252" s="32">
        <v>32</v>
      </c>
      <c r="H252" s="32">
        <v>32</v>
      </c>
      <c r="I252" s="32">
        <v>16</v>
      </c>
      <c r="J252" s="32">
        <v>16</v>
      </c>
      <c r="K252" s="32">
        <v>8</v>
      </c>
      <c r="L252" s="32">
        <v>8</v>
      </c>
      <c r="M252" s="32">
        <v>4</v>
      </c>
      <c r="N252" s="32">
        <v>4</v>
      </c>
      <c r="O252" s="32">
        <v>2</v>
      </c>
      <c r="P252" s="32">
        <v>2</v>
      </c>
      <c r="Q252" s="32">
        <v>1</v>
      </c>
    </row>
    <row r="253" spans="1:17" ht="12.75">
      <c r="A253" s="25">
        <v>250</v>
      </c>
      <c r="B253" s="32">
        <v>250</v>
      </c>
      <c r="C253" s="32">
        <v>125</v>
      </c>
      <c r="D253" s="32">
        <v>125</v>
      </c>
      <c r="E253" s="32">
        <v>63</v>
      </c>
      <c r="F253" s="32">
        <v>63</v>
      </c>
      <c r="G253" s="32">
        <v>32</v>
      </c>
      <c r="H253" s="32">
        <v>32</v>
      </c>
      <c r="I253" s="32">
        <v>16</v>
      </c>
      <c r="J253" s="32">
        <v>16</v>
      </c>
      <c r="K253" s="32">
        <v>8</v>
      </c>
      <c r="L253" s="32">
        <v>8</v>
      </c>
      <c r="M253" s="32">
        <v>4</v>
      </c>
      <c r="N253" s="32">
        <v>4</v>
      </c>
      <c r="O253" s="32">
        <v>2</v>
      </c>
      <c r="P253" s="32">
        <v>2</v>
      </c>
      <c r="Q253" s="32">
        <v>1</v>
      </c>
    </row>
    <row r="254" spans="1:17" ht="12.75">
      <c r="A254" s="25">
        <v>251</v>
      </c>
      <c r="B254" s="32">
        <v>251</v>
      </c>
      <c r="C254" s="32">
        <v>126</v>
      </c>
      <c r="D254" s="32">
        <v>126</v>
      </c>
      <c r="E254" s="32">
        <v>63</v>
      </c>
      <c r="F254" s="32">
        <v>63</v>
      </c>
      <c r="G254" s="32">
        <v>32</v>
      </c>
      <c r="H254" s="32">
        <v>32</v>
      </c>
      <c r="I254" s="32">
        <v>16</v>
      </c>
      <c r="J254" s="32">
        <v>16</v>
      </c>
      <c r="K254" s="32">
        <v>8</v>
      </c>
      <c r="L254" s="32">
        <v>8</v>
      </c>
      <c r="M254" s="32">
        <v>4</v>
      </c>
      <c r="N254" s="32">
        <v>4</v>
      </c>
      <c r="O254" s="32">
        <v>2</v>
      </c>
      <c r="P254" s="32">
        <v>2</v>
      </c>
      <c r="Q254" s="32">
        <v>1</v>
      </c>
    </row>
    <row r="255" spans="1:17" ht="12.75">
      <c r="A255" s="25">
        <v>252</v>
      </c>
      <c r="B255" s="32">
        <v>252</v>
      </c>
      <c r="C255" s="32">
        <v>126</v>
      </c>
      <c r="D255" s="32">
        <v>126</v>
      </c>
      <c r="E255" s="32">
        <v>63</v>
      </c>
      <c r="F255" s="32">
        <v>63</v>
      </c>
      <c r="G255" s="32">
        <v>32</v>
      </c>
      <c r="H255" s="32">
        <v>32</v>
      </c>
      <c r="I255" s="32">
        <v>16</v>
      </c>
      <c r="J255" s="32">
        <v>16</v>
      </c>
      <c r="K255" s="32">
        <v>8</v>
      </c>
      <c r="L255" s="32">
        <v>8</v>
      </c>
      <c r="M255" s="32">
        <v>4</v>
      </c>
      <c r="N255" s="32">
        <v>4</v>
      </c>
      <c r="O255" s="32">
        <v>2</v>
      </c>
      <c r="P255" s="32">
        <v>2</v>
      </c>
      <c r="Q255" s="32">
        <v>1</v>
      </c>
    </row>
    <row r="256" spans="1:17" ht="12.75">
      <c r="A256" s="25">
        <v>253</v>
      </c>
      <c r="B256" s="32">
        <v>253</v>
      </c>
      <c r="C256" s="32">
        <v>127</v>
      </c>
      <c r="D256" s="32">
        <v>127</v>
      </c>
      <c r="E256" s="32">
        <v>64</v>
      </c>
      <c r="F256" s="32">
        <v>64</v>
      </c>
      <c r="G256" s="32">
        <v>32</v>
      </c>
      <c r="H256" s="32">
        <v>32</v>
      </c>
      <c r="I256" s="32">
        <v>16</v>
      </c>
      <c r="J256" s="32">
        <v>16</v>
      </c>
      <c r="K256" s="32">
        <v>8</v>
      </c>
      <c r="L256" s="32">
        <v>8</v>
      </c>
      <c r="M256" s="32">
        <v>4</v>
      </c>
      <c r="N256" s="32">
        <v>4</v>
      </c>
      <c r="O256" s="32">
        <v>2</v>
      </c>
      <c r="P256" s="32">
        <v>2</v>
      </c>
      <c r="Q256" s="32">
        <v>1</v>
      </c>
    </row>
    <row r="257" spans="1:17" ht="12.75">
      <c r="A257" s="25">
        <v>254</v>
      </c>
      <c r="B257" s="32">
        <v>254</v>
      </c>
      <c r="C257" s="32">
        <v>127</v>
      </c>
      <c r="D257" s="32">
        <v>127</v>
      </c>
      <c r="E257" s="32">
        <v>64</v>
      </c>
      <c r="F257" s="32">
        <v>64</v>
      </c>
      <c r="G257" s="32">
        <v>32</v>
      </c>
      <c r="H257" s="32">
        <v>32</v>
      </c>
      <c r="I257" s="32">
        <v>16</v>
      </c>
      <c r="J257" s="32">
        <v>16</v>
      </c>
      <c r="K257" s="32">
        <v>8</v>
      </c>
      <c r="L257" s="32">
        <v>8</v>
      </c>
      <c r="M257" s="32">
        <v>4</v>
      </c>
      <c r="N257" s="32">
        <v>4</v>
      </c>
      <c r="O257" s="32">
        <v>2</v>
      </c>
      <c r="P257" s="32">
        <v>2</v>
      </c>
      <c r="Q257" s="32">
        <v>1</v>
      </c>
    </row>
    <row r="258" spans="1:17" ht="12.75">
      <c r="A258" s="25">
        <v>255</v>
      </c>
      <c r="B258" s="32">
        <v>255</v>
      </c>
      <c r="C258" s="32">
        <v>128</v>
      </c>
      <c r="D258" s="32">
        <v>128</v>
      </c>
      <c r="E258" s="32">
        <v>64</v>
      </c>
      <c r="F258" s="32">
        <v>64</v>
      </c>
      <c r="G258" s="32">
        <v>32</v>
      </c>
      <c r="H258" s="32">
        <v>32</v>
      </c>
      <c r="I258" s="32">
        <v>16</v>
      </c>
      <c r="J258" s="32">
        <v>16</v>
      </c>
      <c r="K258" s="32">
        <v>8</v>
      </c>
      <c r="L258" s="32">
        <v>8</v>
      </c>
      <c r="M258" s="32">
        <v>4</v>
      </c>
      <c r="N258" s="32">
        <v>4</v>
      </c>
      <c r="O258" s="32">
        <v>2</v>
      </c>
      <c r="P258" s="32">
        <v>2</v>
      </c>
      <c r="Q258" s="32">
        <v>1</v>
      </c>
    </row>
    <row r="259" spans="1:17" ht="12.75">
      <c r="A259" s="25">
        <v>256</v>
      </c>
      <c r="B259" s="32">
        <v>256</v>
      </c>
      <c r="C259" s="32">
        <v>128</v>
      </c>
      <c r="D259" s="32">
        <v>128</v>
      </c>
      <c r="E259" s="32">
        <v>64</v>
      </c>
      <c r="F259" s="32">
        <v>64</v>
      </c>
      <c r="G259" s="32">
        <v>32</v>
      </c>
      <c r="H259" s="32">
        <v>32</v>
      </c>
      <c r="I259" s="32">
        <v>16</v>
      </c>
      <c r="J259" s="32">
        <v>16</v>
      </c>
      <c r="K259" s="32">
        <v>8</v>
      </c>
      <c r="L259" s="32">
        <v>8</v>
      </c>
      <c r="M259" s="32">
        <v>4</v>
      </c>
      <c r="N259" s="32">
        <v>4</v>
      </c>
      <c r="O259" s="32">
        <v>2</v>
      </c>
      <c r="P259" s="32">
        <v>2</v>
      </c>
      <c r="Q259" s="32">
        <v>1</v>
      </c>
    </row>
  </sheetData>
  <sheetProtection/>
  <mergeCells count="18">
    <mergeCell ref="B4:C4"/>
    <mergeCell ref="D4:E4"/>
    <mergeCell ref="F4:G4"/>
    <mergeCell ref="H4:I4"/>
    <mergeCell ref="J4:K4"/>
    <mergeCell ref="L4:M4"/>
    <mergeCell ref="N4:O4"/>
    <mergeCell ref="P4:Q4"/>
    <mergeCell ref="B2:Q2"/>
    <mergeCell ref="T2:AI2"/>
    <mergeCell ref="T4:U4"/>
    <mergeCell ref="V4:W4"/>
    <mergeCell ref="X4:Y4"/>
    <mergeCell ref="Z4:AA4"/>
    <mergeCell ref="AB4:AC4"/>
    <mergeCell ref="AD4:AE4"/>
    <mergeCell ref="AF4:AG4"/>
    <mergeCell ref="AH4:AI4"/>
  </mergeCells>
  <printOptions/>
  <pageMargins left="0.1968503937007874" right="0.1968503937007874" top="0.3937007874015748" bottom="0.3937007874015748" header="0.5118110236220472" footer="0.5118110236220472"/>
  <pageSetup fitToHeight="0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D9"/>
  <sheetViews>
    <sheetView zoomScalePageLayoutView="0" workbookViewId="0" topLeftCell="A1">
      <selection activeCell="E18" sqref="E18"/>
    </sheetView>
  </sheetViews>
  <sheetFormatPr defaultColWidth="11.421875" defaultRowHeight="12.75"/>
  <sheetData>
    <row r="1" spans="1:4" ht="12.75">
      <c r="A1" s="232" t="s">
        <v>110</v>
      </c>
      <c r="B1" s="384" t="s">
        <v>108</v>
      </c>
      <c r="C1" s="384"/>
      <c r="D1" s="384"/>
    </row>
    <row r="2" spans="1:4" ht="12.75">
      <c r="A2" s="232" t="s">
        <v>109</v>
      </c>
      <c r="B2" s="232">
        <v>1</v>
      </c>
      <c r="C2" s="232">
        <v>2</v>
      </c>
      <c r="D2" s="232">
        <v>3</v>
      </c>
    </row>
    <row r="3" spans="1:4" ht="12.75">
      <c r="A3" s="232" t="s">
        <v>0</v>
      </c>
      <c r="B3" s="232">
        <v>100</v>
      </c>
      <c r="C3" s="232">
        <v>60</v>
      </c>
      <c r="D3" s="232">
        <v>55</v>
      </c>
    </row>
    <row r="4" spans="1:4" ht="12.75">
      <c r="A4" s="232" t="s">
        <v>43</v>
      </c>
      <c r="B4" s="232">
        <v>0</v>
      </c>
      <c r="C4" s="232">
        <v>40</v>
      </c>
      <c r="D4" s="232">
        <v>35</v>
      </c>
    </row>
    <row r="5" spans="1:4" ht="12.75">
      <c r="A5" s="232" t="s">
        <v>72</v>
      </c>
      <c r="B5" s="232">
        <v>0</v>
      </c>
      <c r="C5" s="232">
        <v>0</v>
      </c>
      <c r="D5" s="232">
        <v>10</v>
      </c>
    </row>
    <row r="8" spans="1:2" ht="12.75">
      <c r="A8" t="s">
        <v>81</v>
      </c>
      <c r="B8">
        <v>4</v>
      </c>
    </row>
    <row r="9" ht="12.75">
      <c r="A9" t="s">
        <v>111</v>
      </c>
    </row>
  </sheetData>
  <sheetProtection/>
  <mergeCells count="1">
    <mergeCell ref="B1:D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8"/>
  <dimension ref="B1:P22"/>
  <sheetViews>
    <sheetView showGridLines="0" zoomScalePageLayoutView="0" workbookViewId="0" topLeftCell="A1">
      <selection activeCell="G15" sqref="G15"/>
    </sheetView>
  </sheetViews>
  <sheetFormatPr defaultColWidth="11.421875" defaultRowHeight="12.75"/>
  <cols>
    <col min="1" max="1" width="1.57421875" style="2" customWidth="1"/>
    <col min="2" max="2" width="11.28125" style="2" customWidth="1"/>
    <col min="3" max="3" width="5.7109375" style="2" customWidth="1"/>
    <col min="4" max="4" width="5.7109375" style="3" customWidth="1"/>
    <col min="5" max="5" width="11.140625" style="2" customWidth="1"/>
    <col min="6" max="6" width="11.7109375" style="2" customWidth="1"/>
    <col min="7" max="7" width="11.421875" style="2" customWidth="1"/>
    <col min="8" max="9" width="5.7109375" style="2" customWidth="1"/>
    <col min="10" max="10" width="8.28125" style="2" customWidth="1"/>
    <col min="11" max="11" width="11.7109375" style="2" customWidth="1"/>
    <col min="12" max="12" width="10.7109375" style="2" customWidth="1"/>
    <col min="13" max="14" width="5.7109375" style="2" customWidth="1"/>
    <col min="15" max="15" width="8.28125" style="2" customWidth="1"/>
    <col min="16" max="16" width="11.7109375" style="2" customWidth="1"/>
    <col min="17" max="16384" width="11.421875" style="2" customWidth="1"/>
  </cols>
  <sheetData>
    <row r="1" spans="2:16" ht="27" customHeight="1">
      <c r="B1" s="200"/>
      <c r="C1" s="385">
        <f>'Calculs Auto'!L6</f>
        <v>32</v>
      </c>
      <c r="D1" s="385"/>
      <c r="E1" s="213"/>
      <c r="F1" s="389" t="s">
        <v>98</v>
      </c>
      <c r="G1" s="390"/>
      <c r="H1" s="390"/>
      <c r="I1" s="390"/>
      <c r="J1" s="390"/>
      <c r="K1" s="390"/>
      <c r="L1" s="390"/>
      <c r="M1" s="390"/>
      <c r="N1" s="390"/>
      <c r="O1" s="391"/>
      <c r="P1" s="45"/>
    </row>
    <row r="2" spans="2:16" ht="24.75" customHeight="1">
      <c r="B2" s="216" t="s">
        <v>118</v>
      </c>
      <c r="C2" s="212"/>
      <c r="D2" s="201"/>
      <c r="E2" s="201"/>
      <c r="F2" s="392" t="s">
        <v>99</v>
      </c>
      <c r="G2" s="392"/>
      <c r="H2" s="395">
        <f ca="1">TODAY()</f>
        <v>45359</v>
      </c>
      <c r="I2" s="396"/>
      <c r="J2" s="396"/>
      <c r="K2" s="396"/>
      <c r="L2" s="397"/>
      <c r="M2" s="202"/>
      <c r="N2" s="202"/>
      <c r="O2" s="393"/>
      <c r="P2" s="394"/>
    </row>
    <row r="3" spans="2:16" ht="15.75">
      <c r="B3" s="4" t="s">
        <v>58</v>
      </c>
      <c r="C3" s="5"/>
      <c r="D3" s="199"/>
      <c r="E3" s="199"/>
      <c r="F3" s="7"/>
      <c r="G3" s="4" t="s">
        <v>92</v>
      </c>
      <c r="H3" s="5"/>
      <c r="I3" s="199"/>
      <c r="J3" s="199"/>
      <c r="K3" s="7"/>
      <c r="L3" s="4" t="s">
        <v>93</v>
      </c>
      <c r="M3" s="5"/>
      <c r="N3" s="199"/>
      <c r="O3" s="199"/>
      <c r="P3" s="7"/>
    </row>
    <row r="4" spans="2:16" ht="15.75">
      <c r="B4" s="4"/>
      <c r="C4" s="5" t="s">
        <v>4</v>
      </c>
      <c r="D4" s="6" t="s">
        <v>5</v>
      </c>
      <c r="E4" s="6" t="s">
        <v>6</v>
      </c>
      <c r="F4" s="10" t="s">
        <v>91</v>
      </c>
      <c r="G4" s="4" t="s">
        <v>16</v>
      </c>
      <c r="H4" s="5" t="s">
        <v>4</v>
      </c>
      <c r="I4" s="6" t="s">
        <v>5</v>
      </c>
      <c r="J4" s="6" t="s">
        <v>6</v>
      </c>
      <c r="K4" s="7" t="s">
        <v>91</v>
      </c>
      <c r="L4" s="4" t="s">
        <v>16</v>
      </c>
      <c r="M4" s="5" t="s">
        <v>4</v>
      </c>
      <c r="N4" s="6" t="s">
        <v>5</v>
      </c>
      <c r="O4" s="6" t="s">
        <v>6</v>
      </c>
      <c r="P4" s="7" t="s">
        <v>91</v>
      </c>
    </row>
    <row r="5" spans="2:16" ht="15.75">
      <c r="B5" s="203" t="s">
        <v>7</v>
      </c>
      <c r="C5" s="8">
        <f>'Calculs Auto'!C34</f>
        <v>32</v>
      </c>
      <c r="D5" s="9">
        <f>'Calculs Auto'!D34</f>
        <v>16</v>
      </c>
      <c r="E5" s="215">
        <f>'Calculs Auto'!N34</f>
        <v>3</v>
      </c>
      <c r="F5" s="40">
        <f aca="true" t="shared" si="0" ref="F5:F12">IF(D5&gt;0,D5*E5,"-")</f>
        <v>48</v>
      </c>
      <c r="G5" s="203" t="s">
        <v>7</v>
      </c>
      <c r="H5" s="8">
        <f>'Calculs Auto'!R34</f>
        <v>16</v>
      </c>
      <c r="I5" s="9">
        <f>'Calculs Auto'!S34</f>
        <v>8</v>
      </c>
      <c r="J5" s="208">
        <f>'Calculs Auto'!AC34</f>
        <v>3</v>
      </c>
      <c r="K5" s="40">
        <f aca="true" t="shared" si="1" ref="K5:K12">IF(I5&gt;0,I5*J5,"-")</f>
        <v>24</v>
      </c>
      <c r="L5" s="203" t="s">
        <v>7</v>
      </c>
      <c r="M5" s="8">
        <f>'Calculs Auto'!C51</f>
        <v>8</v>
      </c>
      <c r="N5" s="9">
        <f>'Calculs Auto'!D51</f>
        <v>4</v>
      </c>
      <c r="O5" s="208">
        <f>'Calculs Auto'!N51</f>
        <v>2</v>
      </c>
      <c r="P5" s="40">
        <f>IF(N5&gt;0,N5*O5,"-")</f>
        <v>8</v>
      </c>
    </row>
    <row r="6" spans="2:16" ht="15.75">
      <c r="B6" s="203" t="s">
        <v>8</v>
      </c>
      <c r="C6" s="9">
        <f>'Calculs Auto'!C35</f>
        <v>16</v>
      </c>
      <c r="D6" s="9">
        <f>'Calculs Auto'!D35</f>
        <v>8</v>
      </c>
      <c r="E6" s="215">
        <f>'Calculs Auto'!N35</f>
        <v>5</v>
      </c>
      <c r="F6" s="40">
        <f t="shared" si="0"/>
        <v>40</v>
      </c>
      <c r="G6" s="203" t="s">
        <v>8</v>
      </c>
      <c r="H6" s="9">
        <f>'Calculs Auto'!R35</f>
        <v>16</v>
      </c>
      <c r="I6" s="9">
        <f>'Calculs Auto'!S35</f>
        <v>8</v>
      </c>
      <c r="J6" s="208">
        <f>'Calculs Auto'!AC35</f>
        <v>3</v>
      </c>
      <c r="K6" s="40">
        <f t="shared" si="1"/>
        <v>24</v>
      </c>
      <c r="L6" s="203" t="s">
        <v>8</v>
      </c>
      <c r="M6" s="9">
        <f>'Calculs Auto'!C52</f>
        <v>0</v>
      </c>
      <c r="N6" s="9">
        <f>'Calculs Auto'!D52</f>
        <v>0</v>
      </c>
      <c r="O6" s="208">
        <f>'Calculs Auto'!N52</f>
        <v>0</v>
      </c>
      <c r="P6" s="40" t="str">
        <f>IF(N6&gt;0,N6*O6,"-")</f>
        <v>-</v>
      </c>
    </row>
    <row r="7" spans="2:16" ht="15.75">
      <c r="B7" s="203" t="s">
        <v>9</v>
      </c>
      <c r="C7" s="9">
        <f>'Calculs Auto'!C36</f>
        <v>0</v>
      </c>
      <c r="D7" s="9">
        <f>'Calculs Auto'!D36</f>
        <v>0</v>
      </c>
      <c r="E7" s="215">
        <f>'Calculs Auto'!N36</f>
        <v>0</v>
      </c>
      <c r="F7" s="40" t="str">
        <f t="shared" si="0"/>
        <v>-</v>
      </c>
      <c r="G7" s="203" t="s">
        <v>9</v>
      </c>
      <c r="H7" s="9">
        <f>'Calculs Auto'!R36</f>
        <v>0</v>
      </c>
      <c r="I7" s="9">
        <f>'Calculs Auto'!S36</f>
        <v>0</v>
      </c>
      <c r="J7" s="208">
        <f>'Calculs Auto'!AC36</f>
        <v>0</v>
      </c>
      <c r="K7" s="40" t="str">
        <f t="shared" si="1"/>
        <v>-</v>
      </c>
      <c r="L7" s="203" t="s">
        <v>9</v>
      </c>
      <c r="M7" s="9">
        <f>'Calculs Auto'!C53</f>
        <v>2</v>
      </c>
      <c r="N7" s="9">
        <f>'Calculs Auto'!D53</f>
        <v>1</v>
      </c>
      <c r="O7" s="208">
        <f>'Calculs Auto'!N53</f>
        <v>5</v>
      </c>
      <c r="P7" s="40">
        <f aca="true" t="shared" si="2" ref="P7:P12">IF(N7&gt;0,N7*O7,"-")</f>
        <v>5</v>
      </c>
    </row>
    <row r="8" spans="2:16" ht="15.75">
      <c r="B8" s="204" t="s">
        <v>19</v>
      </c>
      <c r="C8" s="12">
        <f>'Calculs Auto'!C37</f>
        <v>0</v>
      </c>
      <c r="D8" s="12">
        <f>'Calculs Auto'!D37</f>
        <v>0</v>
      </c>
      <c r="E8" s="208">
        <f>'Calculs Auto'!N37</f>
        <v>0</v>
      </c>
      <c r="F8" s="40" t="str">
        <f t="shared" si="0"/>
        <v>-</v>
      </c>
      <c r="G8" s="206" t="s">
        <v>19</v>
      </c>
      <c r="H8" s="12">
        <f>'Calculs Auto'!R37</f>
        <v>0</v>
      </c>
      <c r="I8" s="9">
        <f>'Calculs Auto'!S37</f>
        <v>0</v>
      </c>
      <c r="J8" s="208">
        <f>'Calculs Auto'!AC37</f>
        <v>0</v>
      </c>
      <c r="K8" s="40" t="str">
        <f t="shared" si="1"/>
        <v>-</v>
      </c>
      <c r="L8" s="206"/>
      <c r="M8" s="9">
        <f>'Calculs Auto'!C54</f>
        <v>0</v>
      </c>
      <c r="N8" s="9">
        <f>'Calculs Auto'!D54</f>
        <v>0</v>
      </c>
      <c r="O8" s="208">
        <f>'Calculs Auto'!N54</f>
        <v>0</v>
      </c>
      <c r="P8" s="40" t="str">
        <f t="shared" si="2"/>
        <v>-</v>
      </c>
    </row>
    <row r="9" spans="2:16" ht="15.75">
      <c r="B9" s="203" t="s">
        <v>18</v>
      </c>
      <c r="C9" s="9">
        <f>'Calculs Auto'!C38</f>
        <v>0</v>
      </c>
      <c r="D9" s="9">
        <f>'Calculs Auto'!D38</f>
        <v>0</v>
      </c>
      <c r="E9" s="208">
        <f>'Calculs Auto'!N38</f>
        <v>0</v>
      </c>
      <c r="F9" s="40" t="str">
        <f t="shared" si="0"/>
        <v>-</v>
      </c>
      <c r="G9" s="203" t="s">
        <v>18</v>
      </c>
      <c r="H9" s="9">
        <f>'Calculs Auto'!R38</f>
        <v>0</v>
      </c>
      <c r="I9" s="9">
        <f>'Calculs Auto'!S38</f>
        <v>0</v>
      </c>
      <c r="J9" s="208">
        <f>'Calculs Auto'!AC38</f>
        <v>0</v>
      </c>
      <c r="K9" s="40" t="str">
        <f t="shared" si="1"/>
        <v>-</v>
      </c>
      <c r="L9" s="203"/>
      <c r="M9" s="9">
        <f>'Calculs Auto'!C55</f>
        <v>0</v>
      </c>
      <c r="N9" s="9">
        <f>'Calculs Auto'!D55</f>
        <v>0</v>
      </c>
      <c r="O9" s="208">
        <f>'Calculs Auto'!N55</f>
        <v>0</v>
      </c>
      <c r="P9" s="40" t="str">
        <f t="shared" si="2"/>
        <v>-</v>
      </c>
    </row>
    <row r="10" spans="2:16" ht="15.75">
      <c r="B10" s="205" t="s">
        <v>10</v>
      </c>
      <c r="C10" s="13">
        <f>'Calculs Auto'!C39</f>
        <v>8</v>
      </c>
      <c r="D10" s="9">
        <f>'Calculs Auto'!D39</f>
        <v>4</v>
      </c>
      <c r="E10" s="208">
        <f>'Calculs Auto'!N39</f>
        <v>7</v>
      </c>
      <c r="F10" s="40">
        <f t="shared" si="0"/>
        <v>28</v>
      </c>
      <c r="G10" s="205" t="s">
        <v>10</v>
      </c>
      <c r="H10" s="13">
        <f>'Calculs Auto'!R39</f>
        <v>8</v>
      </c>
      <c r="I10" s="9">
        <f>'Calculs Auto'!S39</f>
        <v>4</v>
      </c>
      <c r="J10" s="208">
        <f>'Calculs Auto'!AC39</f>
        <v>5</v>
      </c>
      <c r="K10" s="40">
        <f t="shared" si="1"/>
        <v>20</v>
      </c>
      <c r="L10" s="205" t="s">
        <v>10</v>
      </c>
      <c r="M10" s="9">
        <f>'Calculs Auto'!C56</f>
        <v>0</v>
      </c>
      <c r="N10" s="9">
        <f>'Calculs Auto'!D56</f>
        <v>0</v>
      </c>
      <c r="O10" s="208">
        <f>'Calculs Auto'!N56</f>
        <v>0</v>
      </c>
      <c r="P10" s="40" t="str">
        <f t="shared" si="2"/>
        <v>-</v>
      </c>
    </row>
    <row r="11" spans="2:16" ht="15.75">
      <c r="B11" s="203" t="s">
        <v>11</v>
      </c>
      <c r="C11" s="9">
        <f>'Calculs Auto'!C40</f>
        <v>4</v>
      </c>
      <c r="D11" s="9">
        <f>'Calculs Auto'!D40</f>
        <v>2</v>
      </c>
      <c r="E11" s="208">
        <f>'Calculs Auto'!N40</f>
        <v>15</v>
      </c>
      <c r="F11" s="40">
        <f t="shared" si="0"/>
        <v>30</v>
      </c>
      <c r="G11" s="203" t="s">
        <v>11</v>
      </c>
      <c r="H11" s="9">
        <f>'Calculs Auto'!R40</f>
        <v>4</v>
      </c>
      <c r="I11" s="9">
        <f>'Calculs Auto'!S40</f>
        <v>2</v>
      </c>
      <c r="J11" s="208">
        <f>'Calculs Auto'!AC40</f>
        <v>11</v>
      </c>
      <c r="K11" s="40">
        <f t="shared" si="1"/>
        <v>22</v>
      </c>
      <c r="L11" s="203" t="s">
        <v>11</v>
      </c>
      <c r="M11" s="9">
        <f>'Calculs Auto'!C57</f>
        <v>0</v>
      </c>
      <c r="N11" s="9">
        <f>'Calculs Auto'!D57</f>
        <v>0</v>
      </c>
      <c r="O11" s="208">
        <f>'Calculs Auto'!N57</f>
        <v>0</v>
      </c>
      <c r="P11" s="40" t="str">
        <f t="shared" si="2"/>
        <v>-</v>
      </c>
    </row>
    <row r="12" spans="2:16" ht="15.75">
      <c r="B12" s="203" t="s">
        <v>12</v>
      </c>
      <c r="C12" s="9">
        <f>'Calculs Auto'!C41</f>
        <v>2</v>
      </c>
      <c r="D12" s="9">
        <f>'Calculs Auto'!D41</f>
        <v>1</v>
      </c>
      <c r="E12" s="208">
        <f>'Calculs Auto'!N41</f>
        <v>30</v>
      </c>
      <c r="F12" s="40">
        <f t="shared" si="0"/>
        <v>30</v>
      </c>
      <c r="G12" s="203" t="s">
        <v>12</v>
      </c>
      <c r="H12" s="9">
        <f>'Calculs Auto'!R41</f>
        <v>2</v>
      </c>
      <c r="I12" s="9">
        <f>'Calculs Auto'!S41</f>
        <v>1</v>
      </c>
      <c r="J12" s="208">
        <f>'Calculs Auto'!AC41</f>
        <v>22</v>
      </c>
      <c r="K12" s="40">
        <f t="shared" si="1"/>
        <v>22</v>
      </c>
      <c r="L12" s="203" t="s">
        <v>12</v>
      </c>
      <c r="M12" s="9">
        <f>'Calculs Auto'!C58</f>
        <v>2</v>
      </c>
      <c r="N12" s="9">
        <f>'Calculs Auto'!D58</f>
        <v>1</v>
      </c>
      <c r="O12" s="208">
        <f>'Calculs Auto'!N58</f>
        <v>19</v>
      </c>
      <c r="P12" s="40">
        <f t="shared" si="2"/>
        <v>19</v>
      </c>
    </row>
    <row r="13" spans="2:16" ht="15.75">
      <c r="B13" s="11"/>
      <c r="C13" s="9"/>
      <c r="D13" s="9"/>
      <c r="E13" s="209">
        <f>SUM(E5:E12)</f>
        <v>60</v>
      </c>
      <c r="F13" s="40">
        <f>SUM(F5:F12)</f>
        <v>176</v>
      </c>
      <c r="G13" s="11"/>
      <c r="H13" s="9"/>
      <c r="I13" s="9"/>
      <c r="J13" s="209">
        <f>SUM(J5:J12)</f>
        <v>44</v>
      </c>
      <c r="K13" s="40">
        <f>SUM(K5:K12)</f>
        <v>112</v>
      </c>
      <c r="L13" s="11"/>
      <c r="M13" s="9"/>
      <c r="N13" s="9"/>
      <c r="O13" s="209">
        <f>SUM(O5:O12)</f>
        <v>26</v>
      </c>
      <c r="P13" s="40">
        <f>SUM(P5:P12)</f>
        <v>32</v>
      </c>
    </row>
    <row r="14" spans="2:16" ht="16.5" thickBot="1">
      <c r="B14" s="43"/>
      <c r="C14" s="44"/>
      <c r="D14" s="44"/>
      <c r="E14" s="44"/>
      <c r="F14" s="45"/>
      <c r="G14" s="256" t="s">
        <v>1</v>
      </c>
      <c r="H14" s="257"/>
      <c r="I14" s="257"/>
      <c r="J14" s="257"/>
      <c r="K14" s="258"/>
      <c r="L14" s="259" t="s">
        <v>75</v>
      </c>
      <c r="M14" s="257"/>
      <c r="N14" s="257"/>
      <c r="O14" s="257"/>
      <c r="P14" s="260"/>
    </row>
    <row r="15" spans="2:16" ht="17.25" thickBot="1" thickTop="1">
      <c r="B15" s="46"/>
      <c r="C15" s="14" t="s">
        <v>112</v>
      </c>
      <c r="D15" s="15"/>
      <c r="E15" s="16"/>
      <c r="F15" s="266">
        <f>'Calculs Auto'!L6+'Calculs Auto'!L7+'Calculs Auto'!L8</f>
        <v>32</v>
      </c>
      <c r="G15" s="265">
        <f>$H$5</f>
        <v>16</v>
      </c>
      <c r="H15" s="48"/>
      <c r="I15" s="48"/>
      <c r="J15" s="48"/>
      <c r="K15" s="48"/>
      <c r="L15" s="265">
        <f>$M$5</f>
        <v>8</v>
      </c>
      <c r="M15" s="48"/>
      <c r="N15" s="48"/>
      <c r="O15" s="48"/>
      <c r="P15" s="49"/>
    </row>
    <row r="16" spans="2:16" ht="16.5" thickBot="1">
      <c r="B16" s="46"/>
      <c r="C16" s="17" t="s">
        <v>73</v>
      </c>
      <c r="D16" s="18"/>
      <c r="E16" s="19"/>
      <c r="F16" s="217">
        <v>0</v>
      </c>
      <c r="G16" s="46"/>
      <c r="H16" s="44"/>
      <c r="I16" s="44"/>
      <c r="J16" s="44"/>
      <c r="K16" s="44"/>
      <c r="L16" s="48"/>
      <c r="M16" s="44"/>
      <c r="N16" s="44"/>
      <c r="O16" s="44"/>
      <c r="P16" s="45"/>
    </row>
    <row r="17" spans="2:16" ht="16.5" thickTop="1">
      <c r="B17" s="46"/>
      <c r="C17" s="17" t="s">
        <v>74</v>
      </c>
      <c r="D17" s="18"/>
      <c r="E17" s="19"/>
      <c r="F17" s="47">
        <f>'Calculs Auto'!M6</f>
        <v>8</v>
      </c>
      <c r="G17" s="46"/>
      <c r="H17" s="48"/>
      <c r="I17" s="48"/>
      <c r="J17" s="386" t="s">
        <v>13</v>
      </c>
      <c r="K17" s="387"/>
      <c r="L17" s="41">
        <f>'Calculs Auto'!AC28</f>
        <v>320</v>
      </c>
      <c r="M17" s="48"/>
      <c r="N17" s="48"/>
      <c r="O17" s="48"/>
      <c r="P17" s="49"/>
    </row>
    <row r="18" spans="2:16" ht="16.5" thickBot="1">
      <c r="B18" s="46"/>
      <c r="C18" s="20" t="s">
        <v>113</v>
      </c>
      <c r="D18" s="21"/>
      <c r="E18" s="22"/>
      <c r="F18" s="210">
        <f>'Calculs Auto'!M11</f>
        <v>256</v>
      </c>
      <c r="G18" s="46"/>
      <c r="H18" s="48"/>
      <c r="I18" s="48"/>
      <c r="J18" s="17" t="s">
        <v>14</v>
      </c>
      <c r="K18" s="19"/>
      <c r="L18" s="42">
        <f>L17-F18</f>
        <v>64</v>
      </c>
      <c r="M18" s="48"/>
      <c r="N18" s="48"/>
      <c r="O18" s="48"/>
      <c r="P18" s="49"/>
    </row>
    <row r="19" spans="2:16" ht="17.25" thickBot="1" thickTop="1">
      <c r="B19" s="46"/>
      <c r="C19" s="48"/>
      <c r="D19" s="48"/>
      <c r="E19" s="48"/>
      <c r="F19" s="267"/>
      <c r="G19" s="398" t="s">
        <v>116</v>
      </c>
      <c r="H19" s="399"/>
      <c r="I19" s="400"/>
      <c r="J19" s="21" t="s">
        <v>15</v>
      </c>
      <c r="K19" s="22"/>
      <c r="L19" s="211">
        <f>'Dotations TRI'!L18/'Dotations TRI'!F18</f>
        <v>0.25</v>
      </c>
      <c r="M19" s="48"/>
      <c r="N19" s="48"/>
      <c r="O19" s="48"/>
      <c r="P19" s="49"/>
    </row>
    <row r="20" spans="2:16" ht="17.25" thickBot="1" thickTop="1">
      <c r="B20" s="261"/>
      <c r="C20" s="262"/>
      <c r="D20" s="263"/>
      <c r="E20" s="262"/>
      <c r="F20" s="262"/>
      <c r="G20" s="401"/>
      <c r="H20" s="402"/>
      <c r="I20" s="403"/>
      <c r="J20" s="262"/>
      <c r="K20" s="262"/>
      <c r="L20" s="262"/>
      <c r="M20" s="262"/>
      <c r="N20" s="262"/>
      <c r="O20" s="262"/>
      <c r="P20" s="264"/>
    </row>
    <row r="22" spans="13:16" ht="15.75">
      <c r="M22" s="388"/>
      <c r="N22" s="388"/>
      <c r="O22" s="388"/>
      <c r="P22" s="388"/>
    </row>
  </sheetData>
  <sheetProtection password="833E" sheet="1" objects="1" scenarios="1"/>
  <mergeCells count="8">
    <mergeCell ref="C1:D1"/>
    <mergeCell ref="J17:K17"/>
    <mergeCell ref="M22:P22"/>
    <mergeCell ref="F1:O1"/>
    <mergeCell ref="F2:G2"/>
    <mergeCell ref="O2:P2"/>
    <mergeCell ref="H2:L2"/>
    <mergeCell ref="G19:I20"/>
  </mergeCells>
  <printOptions horizontalCentered="1" verticalCentered="1"/>
  <pageMargins left="0" right="0" top="0" bottom="0" header="0" footer="0"/>
  <pageSetup fitToHeight="0" horizontalDpi="300" verticalDpi="300" orientation="landscape" paperSize="9" scale="11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TASTET Roger</dc:creator>
  <cp:keywords/>
  <dc:description>Logiciel repris entièrement et totalement retravaillé pour calculer les tarifs à redistribuer en 2014 selon les dernières mises à jours de Gestions concours version 2014.1.2</dc:description>
  <cp:lastModifiedBy>COMITE</cp:lastModifiedBy>
  <cp:lastPrinted>2015-02-21T13:56:43Z</cp:lastPrinted>
  <dcterms:created xsi:type="dcterms:W3CDTF">1998-07-28T09:36:58Z</dcterms:created>
  <dcterms:modified xsi:type="dcterms:W3CDTF">2024-03-08T09:41:31Z</dcterms:modified>
  <cp:category>Documents Officiels en cours de validation</cp:category>
  <cp:version/>
  <cp:contentType/>
  <cp:contentStatus/>
</cp:coreProperties>
</file>